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T:\__scan\_KROS_EXPORT\"/>
    </mc:Choice>
  </mc:AlternateContent>
  <bookViews>
    <workbookView xWindow="0" yWindow="0" windowWidth="0" windowHeight="0"/>
  </bookViews>
  <sheets>
    <sheet name="Rekapitulace stavby" sheetId="1" r:id="rId1"/>
    <sheet name="01 - 1.etapa" sheetId="2" r:id="rId2"/>
    <sheet name="02 - 2.etapa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'01 - 1.etapa'!$C$127:$K$191</definedName>
    <definedName name="_xlnm.Print_Area" localSheetId="1">'01 - 1.etapa'!$C$4:$J$76,'01 - 1.etapa'!$C$115:$J$191</definedName>
    <definedName name="_xlnm.Print_Titles" localSheetId="1">'01 - 1.etapa'!$127:$127</definedName>
    <definedName name="_xlnm._FilterDatabase" localSheetId="2" hidden="1">'02 - 2.etapa'!$C$127:$K$195</definedName>
    <definedName name="_xlnm.Print_Area" localSheetId="2">'02 - 2.etapa'!$C$4:$J$76,'02 - 2.etapa'!$C$115:$J$195</definedName>
    <definedName name="_xlnm.Print_Titles" localSheetId="2">'02 - 2.etapa'!$127:$127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F122"/>
  <c r="E120"/>
  <c r="F89"/>
  <c r="E87"/>
  <c r="J24"/>
  <c r="E24"/>
  <c r="J92"/>
  <c r="J23"/>
  <c r="J21"/>
  <c r="E21"/>
  <c r="J124"/>
  <c r="J20"/>
  <c r="J18"/>
  <c r="E18"/>
  <c r="F125"/>
  <c r="J17"/>
  <c r="J15"/>
  <c r="E15"/>
  <c r="F124"/>
  <c r="J14"/>
  <c r="J12"/>
  <c r="J122"/>
  <c r="E7"/>
  <c r="E85"/>
  <c i="2" r="J37"/>
  <c r="J36"/>
  <c i="1" r="AY95"/>
  <c i="2" r="J35"/>
  <c i="1" r="AX95"/>
  <c i="2"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F122"/>
  <c r="E120"/>
  <c r="F89"/>
  <c r="E87"/>
  <c r="J24"/>
  <c r="E24"/>
  <c r="J92"/>
  <c r="J23"/>
  <c r="J21"/>
  <c r="E21"/>
  <c r="J91"/>
  <c r="J20"/>
  <c r="J18"/>
  <c r="E18"/>
  <c r="F125"/>
  <c r="J17"/>
  <c r="J15"/>
  <c r="E15"/>
  <c r="F124"/>
  <c r="J14"/>
  <c r="J12"/>
  <c r="J122"/>
  <c r="E7"/>
  <c r="E85"/>
  <c i="1" r="L90"/>
  <c r="AM90"/>
  <c r="AM89"/>
  <c r="L89"/>
  <c r="AM87"/>
  <c r="L87"/>
  <c r="L85"/>
  <c r="L84"/>
  <c i="2" r="J191"/>
  <c r="BK189"/>
  <c r="BK185"/>
  <c r="BK181"/>
  <c r="BK179"/>
  <c r="J177"/>
  <c r="BK175"/>
  <c r="BK173"/>
  <c r="J171"/>
  <c r="J168"/>
  <c r="J166"/>
  <c r="BK164"/>
  <c r="J160"/>
  <c r="J159"/>
  <c r="J156"/>
  <c r="J154"/>
  <c r="J152"/>
  <c r="J150"/>
  <c r="BK147"/>
  <c r="J145"/>
  <c r="BK143"/>
  <c r="J140"/>
  <c r="J137"/>
  <c r="J135"/>
  <c r="BK133"/>
  <c r="J131"/>
  <c r="BK191"/>
  <c r="J189"/>
  <c r="BK188"/>
  <c r="BK186"/>
  <c r="J185"/>
  <c r="J181"/>
  <c r="J179"/>
  <c r="BK177"/>
  <c r="J175"/>
  <c r="J173"/>
  <c r="BK171"/>
  <c r="BK167"/>
  <c r="J165"/>
  <c r="BK161"/>
  <c r="BK159"/>
  <c r="BK158"/>
  <c r="BK155"/>
  <c r="BK152"/>
  <c r="BK150"/>
  <c r="J147"/>
  <c r="BK145"/>
  <c r="J143"/>
  <c r="BK140"/>
  <c r="BK137"/>
  <c r="BK135"/>
  <c r="J133"/>
  <c r="BK131"/>
  <c i="3" r="BK195"/>
  <c r="BK193"/>
  <c r="J190"/>
  <c r="BK188"/>
  <c r="J184"/>
  <c r="BK182"/>
  <c r="BK180"/>
  <c r="BK178"/>
  <c r="BK176"/>
  <c r="J174"/>
  <c r="J172"/>
  <c r="BK170"/>
  <c r="BK168"/>
  <c r="BK167"/>
  <c r="BK165"/>
  <c r="J161"/>
  <c r="J159"/>
  <c r="BK156"/>
  <c r="BK154"/>
  <c r="J152"/>
  <c r="BK150"/>
  <c r="J147"/>
  <c r="J145"/>
  <c r="J143"/>
  <c r="J140"/>
  <c r="BK137"/>
  <c r="J135"/>
  <c r="J133"/>
  <c r="BK131"/>
  <c r="BK194"/>
  <c r="J192"/>
  <c r="J189"/>
  <c r="BK185"/>
  <c r="BK183"/>
  <c r="J182"/>
  <c r="BK181"/>
  <c r="BK179"/>
  <c r="J176"/>
  <c r="BK174"/>
  <c r="BK172"/>
  <c r="J168"/>
  <c r="BK166"/>
  <c r="BK164"/>
  <c r="J160"/>
  <c r="BK159"/>
  <c r="J156"/>
  <c r="J154"/>
  <c r="BK152"/>
  <c r="BK149"/>
  <c r="BK146"/>
  <c r="BK144"/>
  <c r="J141"/>
  <c r="BK139"/>
  <c r="J136"/>
  <c r="J134"/>
  <c r="J132"/>
  <c i="2" r="BK190"/>
  <c r="J190"/>
  <c r="J188"/>
  <c r="BK184"/>
  <c r="J180"/>
  <c r="BK178"/>
  <c r="J176"/>
  <c r="J174"/>
  <c r="BK172"/>
  <c r="BK170"/>
  <c r="J167"/>
  <c r="BK165"/>
  <c r="J161"/>
  <c r="J158"/>
  <c r="J155"/>
  <c r="BK153"/>
  <c r="BK151"/>
  <c r="BK149"/>
  <c r="BK146"/>
  <c r="J144"/>
  <c r="J141"/>
  <c r="BK139"/>
  <c r="J136"/>
  <c r="BK134"/>
  <c r="J132"/>
  <c i="1" r="AS94"/>
  <c i="2" r="J186"/>
  <c r="J184"/>
  <c r="BK180"/>
  <c r="J178"/>
  <c r="BK176"/>
  <c r="BK174"/>
  <c r="J172"/>
  <c r="J170"/>
  <c r="BK168"/>
  <c r="BK166"/>
  <c r="J164"/>
  <c r="BK160"/>
  <c r="BK156"/>
  <c r="BK154"/>
  <c r="J153"/>
  <c r="J151"/>
  <c r="J149"/>
  <c r="J146"/>
  <c r="BK144"/>
  <c r="BK141"/>
  <c r="J139"/>
  <c r="BK136"/>
  <c r="J134"/>
  <c r="BK132"/>
  <c i="3" r="J194"/>
  <c r="BK192"/>
  <c r="BK189"/>
  <c r="J185"/>
  <c r="J183"/>
  <c r="J181"/>
  <c r="J179"/>
  <c r="BK177"/>
  <c r="BK175"/>
  <c r="J173"/>
  <c r="J171"/>
  <c r="J170"/>
  <c r="J166"/>
  <c r="J164"/>
  <c r="BK160"/>
  <c r="J158"/>
  <c r="J155"/>
  <c r="J153"/>
  <c r="J151"/>
  <c r="J149"/>
  <c r="J146"/>
  <c r="J144"/>
  <c r="BK141"/>
  <c r="J139"/>
  <c r="BK136"/>
  <c r="BK134"/>
  <c r="BK132"/>
  <c r="J195"/>
  <c r="J193"/>
  <c r="BK190"/>
  <c r="J188"/>
  <c r="BK184"/>
  <c r="J180"/>
  <c r="J178"/>
  <c r="J177"/>
  <c r="J175"/>
  <c r="BK173"/>
  <c r="BK171"/>
  <c r="J167"/>
  <c r="J165"/>
  <c r="BK161"/>
  <c r="BK158"/>
  <c r="BK155"/>
  <c r="BK153"/>
  <c r="BK151"/>
  <c r="J150"/>
  <c r="BK147"/>
  <c r="BK145"/>
  <c r="BK143"/>
  <c r="BK140"/>
  <c r="J137"/>
  <c r="BK135"/>
  <c r="BK133"/>
  <c r="J131"/>
  <c i="2" l="1" r="P130"/>
  <c r="T130"/>
  <c r="P138"/>
  <c r="T138"/>
  <c r="P142"/>
  <c r="R142"/>
  <c r="BK148"/>
  <c r="J148"/>
  <c r="J101"/>
  <c r="R148"/>
  <c r="BK157"/>
  <c r="J157"/>
  <c r="J102"/>
  <c r="R157"/>
  <c r="BK163"/>
  <c r="J163"/>
  <c r="J104"/>
  <c r="R163"/>
  <c r="BK169"/>
  <c r="J169"/>
  <c r="J105"/>
  <c r="R169"/>
  <c r="P183"/>
  <c r="T183"/>
  <c r="R187"/>
  <c r="BK130"/>
  <c r="J130"/>
  <c r="J98"/>
  <c r="R130"/>
  <c r="BK138"/>
  <c r="J138"/>
  <c r="J99"/>
  <c r="R138"/>
  <c r="BK142"/>
  <c r="J142"/>
  <c r="J100"/>
  <c r="T142"/>
  <c r="P148"/>
  <c r="T148"/>
  <c r="P157"/>
  <c r="T157"/>
  <c r="P163"/>
  <c r="T163"/>
  <c r="P169"/>
  <c r="T169"/>
  <c r="BK183"/>
  <c r="J183"/>
  <c r="J107"/>
  <c r="R183"/>
  <c r="R182"/>
  <c r="BK187"/>
  <c r="J187"/>
  <c r="J108"/>
  <c r="P187"/>
  <c r="T187"/>
  <c i="3" r="BK130"/>
  <c r="J130"/>
  <c r="J98"/>
  <c r="P130"/>
  <c r="R130"/>
  <c r="T130"/>
  <c r="BK138"/>
  <c r="J138"/>
  <c r="J99"/>
  <c r="P138"/>
  <c r="R138"/>
  <c r="T138"/>
  <c r="BK142"/>
  <c r="J142"/>
  <c r="J100"/>
  <c r="P142"/>
  <c r="R142"/>
  <c r="T142"/>
  <c r="BK148"/>
  <c r="J148"/>
  <c r="J101"/>
  <c r="P148"/>
  <c r="R148"/>
  <c r="T148"/>
  <c r="BK157"/>
  <c r="J157"/>
  <c r="J102"/>
  <c r="P157"/>
  <c r="R157"/>
  <c r="T157"/>
  <c r="BK163"/>
  <c r="J163"/>
  <c r="J104"/>
  <c r="P163"/>
  <c r="R163"/>
  <c r="T163"/>
  <c r="BK169"/>
  <c r="J169"/>
  <c r="J105"/>
  <c r="P169"/>
  <c r="R169"/>
  <c r="T169"/>
  <c r="BK187"/>
  <c r="J187"/>
  <c r="J107"/>
  <c r="P187"/>
  <c r="R187"/>
  <c r="T187"/>
  <c r="BK191"/>
  <c r="J191"/>
  <c r="J108"/>
  <c r="P191"/>
  <c r="R191"/>
  <c r="T191"/>
  <c r="J89"/>
  <c r="F91"/>
  <c r="F92"/>
  <c r="E118"/>
  <c r="J125"/>
  <c r="BE132"/>
  <c r="BE134"/>
  <c r="BE136"/>
  <c r="BE139"/>
  <c r="BE143"/>
  <c r="BE144"/>
  <c r="BE145"/>
  <c r="BE146"/>
  <c r="BE147"/>
  <c r="BE150"/>
  <c r="BE152"/>
  <c r="BE154"/>
  <c r="BE158"/>
  <c r="BE160"/>
  <c r="BE161"/>
  <c r="BE164"/>
  <c r="BE165"/>
  <c r="BE170"/>
  <c r="BE173"/>
  <c r="BE176"/>
  <c r="BE177"/>
  <c r="BE178"/>
  <c r="BE180"/>
  <c r="BE181"/>
  <c r="BE185"/>
  <c r="BE189"/>
  <c r="BE192"/>
  <c r="BE195"/>
  <c r="J91"/>
  <c r="BE131"/>
  <c r="BE133"/>
  <c r="BE135"/>
  <c r="BE137"/>
  <c r="BE140"/>
  <c r="BE141"/>
  <c r="BE149"/>
  <c r="BE151"/>
  <c r="BE153"/>
  <c r="BE155"/>
  <c r="BE156"/>
  <c r="BE159"/>
  <c r="BE166"/>
  <c r="BE167"/>
  <c r="BE168"/>
  <c r="BE171"/>
  <c r="BE172"/>
  <c r="BE174"/>
  <c r="BE175"/>
  <c r="BE179"/>
  <c r="BE182"/>
  <c r="BE183"/>
  <c r="BE184"/>
  <c r="BE188"/>
  <c r="BE190"/>
  <c r="BE193"/>
  <c r="BE194"/>
  <c i="2" r="F91"/>
  <c r="F92"/>
  <c r="E118"/>
  <c r="J124"/>
  <c r="J125"/>
  <c r="BE131"/>
  <c r="BE133"/>
  <c r="BE136"/>
  <c r="BE140"/>
  <c r="BE141"/>
  <c r="BE146"/>
  <c r="BE151"/>
  <c r="BE153"/>
  <c r="BE155"/>
  <c r="BE156"/>
  <c r="BE158"/>
  <c r="BE159"/>
  <c r="BE160"/>
  <c r="BE165"/>
  <c r="BE166"/>
  <c r="BE168"/>
  <c r="BE170"/>
  <c r="BE173"/>
  <c r="BE175"/>
  <c r="BE176"/>
  <c r="BE179"/>
  <c r="BE180"/>
  <c r="BE181"/>
  <c r="BE190"/>
  <c r="BE191"/>
  <c r="J89"/>
  <c r="BE132"/>
  <c r="BE134"/>
  <c r="BE135"/>
  <c r="BE137"/>
  <c r="BE139"/>
  <c r="BE143"/>
  <c r="BE144"/>
  <c r="BE145"/>
  <c r="BE147"/>
  <c r="BE149"/>
  <c r="BE150"/>
  <c r="BE152"/>
  <c r="BE154"/>
  <c r="BE161"/>
  <c r="BE164"/>
  <c r="BE167"/>
  <c r="BE171"/>
  <c r="BE172"/>
  <c r="BE174"/>
  <c r="BE177"/>
  <c r="BE178"/>
  <c r="BE184"/>
  <c r="BE185"/>
  <c r="BE186"/>
  <c r="BE188"/>
  <c r="BE189"/>
  <c r="F36"/>
  <c i="1" r="BC95"/>
  <c i="2" r="F34"/>
  <c i="1" r="BA95"/>
  <c i="2" r="F37"/>
  <c i="1" r="BD95"/>
  <c i="3" r="F35"/>
  <c i="1" r="BB96"/>
  <c i="3" r="F34"/>
  <c i="1" r="BA96"/>
  <c i="3" r="F36"/>
  <c i="1" r="BC96"/>
  <c i="2" r="J34"/>
  <c i="1" r="AW95"/>
  <c i="2" r="F35"/>
  <c i="1" r="BB95"/>
  <c i="3" r="J34"/>
  <c i="1" r="AW96"/>
  <c i="3" r="F37"/>
  <c i="1" r="BD96"/>
  <c i="3" l="1" r="R186"/>
  <c r="T162"/>
  <c r="P162"/>
  <c r="T129"/>
  <c r="P129"/>
  <c i="2" r="P162"/>
  <c r="T182"/>
  <c r="T129"/>
  <c i="3" r="T186"/>
  <c r="P186"/>
  <c r="R162"/>
  <c r="R129"/>
  <c r="R128"/>
  <c i="2" r="T162"/>
  <c r="R129"/>
  <c r="P182"/>
  <c r="R162"/>
  <c r="P129"/>
  <c r="P128"/>
  <c i="1" r="AU95"/>
  <c i="2" r="BK129"/>
  <c r="J129"/>
  <c r="J97"/>
  <c r="BK182"/>
  <c r="J182"/>
  <c r="J106"/>
  <c r="BK162"/>
  <c r="J162"/>
  <c r="J103"/>
  <c i="3" r="BK129"/>
  <c r="J129"/>
  <c r="J97"/>
  <c r="BK162"/>
  <c r="J162"/>
  <c r="J103"/>
  <c r="BK186"/>
  <c r="J186"/>
  <c r="J106"/>
  <c i="2" r="J33"/>
  <c i="1" r="AV95"/>
  <c r="AT95"/>
  <c r="BD94"/>
  <c r="W33"/>
  <c r="BA94"/>
  <c r="W30"/>
  <c i="3" r="F33"/>
  <c i="1" r="AZ96"/>
  <c i="2" r="F33"/>
  <c i="1" r="AZ95"/>
  <c r="BC94"/>
  <c r="W32"/>
  <c r="BB94"/>
  <c r="AX94"/>
  <c i="3" r="J33"/>
  <c i="1" r="AV96"/>
  <c r="AT96"/>
  <c i="2" l="1" r="R128"/>
  <c r="T128"/>
  <c i="3" r="P128"/>
  <c i="1" r="AU96"/>
  <c i="3" r="T128"/>
  <c i="2" r="BK128"/>
  <c r="J128"/>
  <c r="J96"/>
  <c i="3" r="BK128"/>
  <c r="J128"/>
  <c r="J96"/>
  <c i="1" r="AU94"/>
  <c r="AZ94"/>
  <c r="W29"/>
  <c r="AW94"/>
  <c r="AK30"/>
  <c r="AY94"/>
  <c r="W31"/>
  <c i="3" l="1" r="J30"/>
  <c i="1" r="AG96"/>
  <c i="2" r="J30"/>
  <c i="1" r="AG95"/>
  <c r="AV94"/>
  <c r="AK29"/>
  <c i="3" l="1" r="J39"/>
  <c i="2" r="J39"/>
  <c i="1" r="AN95"/>
  <c r="AN96"/>
  <c r="AG94"/>
  <c r="AK26"/>
  <c r="AT94"/>
  <c l="1" r="AN9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<sst xmlns="http://schemas.openxmlformats.org/spreadsheetml/2006/main">
  <si>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</si>
  <si>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</si>
  <si>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</si>
  <si>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</si>
  <si>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</si>
  <si>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{781d8a46-9114-4ea8-93ce-7cae65699c97}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</si>
  <si>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</si>
  <si>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</si>
  <si>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</si>
  <si>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</si>
  <si>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</si>
  <si>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</si>
  <si>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</si>
  <si>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1715</t>
  </si>
  <si>
    <t>Stavba:</t>
  </si>
  <si>
    <t>MŠ Novoměstská – FVE 41 kWp</t>
  </si>
  <si>
    <t>KSO:</t>
  </si>
  <si>
    <t>CC-CZ:</t>
  </si>
  <si>
    <t>Místo:</t>
  </si>
  <si>
    <t xml:space="preserve"> </t>
  </si>
  <si>
    <t>Datum:</t>
  </si>
  <si>
    <t>28. 8. 2023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</si>
  <si>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</si>
  <si>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</si>
  <si>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</si>
  <si>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</si>
  <si>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</si>
  <si>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</si>
  <si>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</si>
  <si>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</si>
  <si>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</si>
  <si>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</si>
  <si>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</si>
  <si>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</si>
  <si>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</si>
  <si>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</si>
  <si>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</si>
  <si>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</si>
  <si>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</si>
  <si>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</si>
  <si>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</si>
  <si>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</si>
  <si>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</si>
  <si>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</si>
  <si>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</si>
  <si>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</si>
  <si>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</si>
  <si>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</si>
  <si>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</si>
  <si>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</si>
  <si>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</si>
  <si>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</si>
  <si>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</si>
  <si>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</si>
  <si>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</si>
  <si>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</si>
  <si>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</si>
  <si>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</si>
  <si>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</si>
  <si>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</si>
  <si>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</si>
  <si>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</si>
  <si>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</si>
  <si>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</si>
  <si>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</si>
  <si>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</si>
  <si>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</si>
  <si>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</si>
  <si>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</si>
  <si>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</si>
  <si>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</si>
  <si>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</si>
  <si>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</si>
  <si>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</si>
  <si>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</si>
  <si>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</si>
  <si>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1.etapa</t>
  </si>
  <si>
    <t>STA</t>
  </si>
  <si>
    <t>1</t>
  </si>
  <si>
    <t>{813b1e19-2336-4b65-a037-e927d3842d70}</t>
  </si>
  <si>
    <t>2</t>
  </si>
  <si>
    <t>02</t>
  </si>
  <si>
    <t>2.etapa</t>
  </si>
  <si>
    <t>{cf3dfa3d-4dd3-4ea0-ad11-03bea0f60c92}</t>
  </si>
  <si>
    <t>KRYCÍ LIST SOUPISU PRACÍ</t>
  </si>
  <si>
    <t>Objekt:</t>
  </si>
  <si>
    <t>01 - 1.etapa</t>
  </si>
  <si>
    <t>REKAPITULACE ČLENĚNÍ SOUPISU PRACÍ</t>
  </si>
  <si>
    <t>Kód dílu - Popis</t>
  </si>
  <si>
    <t>Cena celkem [CZK]</t>
  </si>
  <si>
    <t>Náklady ze soupisu prací</t>
  </si>
  <si>
    <t>-1</t>
  </si>
  <si>
    <t>M - Práce a dodávky M</t>
  </si>
  <si>
    <t xml:space="preserve">    21-M.4 - Kabeláž</t>
  </si>
  <si>
    <t xml:space="preserve">    22-M - Montáže technologických zařízení</t>
  </si>
  <si>
    <t xml:space="preserve">    58-M - Revize vyhrazených technických zařízení</t>
  </si>
  <si>
    <t xml:space="preserve">    HZS - Hodinové zúčtovací sazby</t>
  </si>
  <si>
    <t>751 - Stavební práce</t>
  </si>
  <si>
    <t>N00 - Hlavní technologické instalace</t>
  </si>
  <si>
    <t xml:space="preserve">    21-M - Elektromontáže</t>
  </si>
  <si>
    <t xml:space="preserve">    N01 - Spotřební materiál</t>
  </si>
  <si>
    <t>VRN - Vedlejší rozpočtové náklady</t>
  </si>
  <si>
    <t xml:space="preserve">    VRN1 - Průzkumné, geodetické a projektové práce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</si>
  <si>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</si>
  <si>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</si>
  <si>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</si>
  <si>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</si>
  <si>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</si>
  <si>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</si>
  <si>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</si>
  <si>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</si>
  <si>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</si>
  <si>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</si>
  <si>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</si>
  <si>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</si>
  <si>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</si>
  <si>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</si>
  <si>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</si>
  <si>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Práce a dodávky M</t>
  </si>
  <si>
    <t>ROZPOCET</t>
  </si>
  <si>
    <t>21-M.4</t>
  </si>
  <si>
    <t>Kabeláž</t>
  </si>
  <si>
    <t>27</t>
  </si>
  <si>
    <t>K</t>
  </si>
  <si>
    <t>210800051.1</t>
  </si>
  <si>
    <t>Montáž měděných vodičů CYY, CMA, CY, CYA, HO5V, HO7V 2,5 mm2 pod omítku ve stropě, nebo ve žlabech (požární trasy)</t>
  </si>
  <si>
    <t>m</t>
  </si>
  <si>
    <t>64</t>
  </si>
  <si>
    <t>964201331</t>
  </si>
  <si>
    <t>28</t>
  </si>
  <si>
    <t>341095150v</t>
  </si>
  <si>
    <t>kabel silový s Cu jádrem, oválný 1-CXKH-V 3x1,5 mm2</t>
  </si>
  <si>
    <t>128</t>
  </si>
  <si>
    <t>548361501</t>
  </si>
  <si>
    <t>22</t>
  </si>
  <si>
    <t>210812063</t>
  </si>
  <si>
    <t>Montáž kabelů silnoproudých</t>
  </si>
  <si>
    <t>kpl</t>
  </si>
  <si>
    <t>514894478</t>
  </si>
  <si>
    <t>23</t>
  </si>
  <si>
    <t>34111100</t>
  </si>
  <si>
    <t>Silnoproudé kabely 1kV</t>
  </si>
  <si>
    <t>-1783397514</t>
  </si>
  <si>
    <t>24</t>
  </si>
  <si>
    <t>341261710.2</t>
  </si>
  <si>
    <t>kabel SOLAR XLS 1x6</t>
  </si>
  <si>
    <t>-657340530</t>
  </si>
  <si>
    <t>25</t>
  </si>
  <si>
    <t>PR033</t>
  </si>
  <si>
    <t>Montáž tlačítka TOTAL STOP</t>
  </si>
  <si>
    <t>kus</t>
  </si>
  <si>
    <t>-1029351973</t>
  </si>
  <si>
    <t>26</t>
  </si>
  <si>
    <t>Tlačítko TOTAL STOP nástěnné, 230V, IP44, spínací kontakt</t>
  </si>
  <si>
    <t>256</t>
  </si>
  <si>
    <t>1186525328</t>
  </si>
  <si>
    <t>22-M</t>
  </si>
  <si>
    <t>Montáže technologických zařízení</t>
  </si>
  <si>
    <t>3</t>
  </si>
  <si>
    <t>29</t>
  </si>
  <si>
    <t>210800005</t>
  </si>
  <si>
    <t>Montáž ochranných vodičů, vč. materiálu</t>
  </si>
  <si>
    <t>16578</t>
  </si>
  <si>
    <t>31</t>
  </si>
  <si>
    <t>220110641</t>
  </si>
  <si>
    <t>Závěrečné práce ve skříni/rozvaděči</t>
  </si>
  <si>
    <t>-106093893</t>
  </si>
  <si>
    <t>30</t>
  </si>
  <si>
    <t>R_00012</t>
  </si>
  <si>
    <t>Úprava stávající jímací soustavy pro osazení FV panelů, demontáž stávající soustavy a přesun + doplnění dle vykresu jímací soustavy v grafické části PD</t>
  </si>
  <si>
    <t>1109592605</t>
  </si>
  <si>
    <t>58-M</t>
  </si>
  <si>
    <t>Revize vyhrazených technických zařízení</t>
  </si>
  <si>
    <t>32</t>
  </si>
  <si>
    <t>210280001</t>
  </si>
  <si>
    <t>Revize, vypínán zařízení, dozor správce</t>
  </si>
  <si>
    <t>-1741325346</t>
  </si>
  <si>
    <t>33</t>
  </si>
  <si>
    <t>210280002</t>
  </si>
  <si>
    <t>Výchozí revize</t>
  </si>
  <si>
    <t>-1439850791</t>
  </si>
  <si>
    <t>34</t>
  </si>
  <si>
    <t>210280003</t>
  </si>
  <si>
    <t>Zkoušky a prohlídky el rozvodů a zařízení celková prohlídka pro objem mtž prací do 1 000 000 Kč</t>
  </si>
  <si>
    <t>-1586661317</t>
  </si>
  <si>
    <t>35</t>
  </si>
  <si>
    <t>210280010</t>
  </si>
  <si>
    <t>Příplatek k celkové prohlídce za dalších i započatých 500 000 Kč přes 1 000 000 Kč</t>
  </si>
  <si>
    <t>-1975569722</t>
  </si>
  <si>
    <t>36</t>
  </si>
  <si>
    <t>R-099</t>
  </si>
  <si>
    <t>Revizní zpráva</t>
  </si>
  <si>
    <t>1321983817</t>
  </si>
  <si>
    <t>HZS</t>
  </si>
  <si>
    <t>Hodinové zúčtovací sazby</t>
  </si>
  <si>
    <t>4</t>
  </si>
  <si>
    <t>37</t>
  </si>
  <si>
    <t>090001000</t>
  </si>
  <si>
    <t>Ostatní náklady - nepředvídatelné práce na stávajícíh objektech</t>
  </si>
  <si>
    <t>hod</t>
  </si>
  <si>
    <t>1024</t>
  </si>
  <si>
    <t>593037185</t>
  </si>
  <si>
    <t>38</t>
  </si>
  <si>
    <t>Hod.sazba2</t>
  </si>
  <si>
    <t>Pomocné zednické práce</t>
  </si>
  <si>
    <t>512</t>
  </si>
  <si>
    <t>-1170125298</t>
  </si>
  <si>
    <t>39</t>
  </si>
  <si>
    <t>Hod.sazba3</t>
  </si>
  <si>
    <t>Pomocné nekvalifikované práce</t>
  </si>
  <si>
    <t>1309212693</t>
  </si>
  <si>
    <t>40</t>
  </si>
  <si>
    <t>Hod.sazba5</t>
  </si>
  <si>
    <t>Zabezpečení pracoviště</t>
  </si>
  <si>
    <t>-1238957697</t>
  </si>
  <si>
    <t>41</t>
  </si>
  <si>
    <t>Hod.sazba6</t>
  </si>
  <si>
    <t>Koordinace postupu prací s ost. profesemi</t>
  </si>
  <si>
    <t>1231643046</t>
  </si>
  <si>
    <t>42</t>
  </si>
  <si>
    <t>HZS2221</t>
  </si>
  <si>
    <t>Hodinová zúčtovací sazba elektrikář</t>
  </si>
  <si>
    <t>817978952</t>
  </si>
  <si>
    <t>43</t>
  </si>
  <si>
    <t>HZS4211</t>
  </si>
  <si>
    <t>Hodinová zúčtovací sazba revizní technik</t>
  </si>
  <si>
    <t>1738113098</t>
  </si>
  <si>
    <t>44</t>
  </si>
  <si>
    <t>PR044</t>
  </si>
  <si>
    <t>Montážní plošina, vč. dopravy na stavbu</t>
  </si>
  <si>
    <t>-128329514</t>
  </si>
  <si>
    <t>751</t>
  </si>
  <si>
    <t>Stavební práce</t>
  </si>
  <si>
    <t>210020310.1</t>
  </si>
  <si>
    <t>Vytvoření prostupů pro kabely, vč. následního utěsnění, popř. požárních ucpávek</t>
  </si>
  <si>
    <t>-2022310916</t>
  </si>
  <si>
    <t>18</t>
  </si>
  <si>
    <t>R0502</t>
  </si>
  <si>
    <t>Stavební úprava stávající místnosti pro osazení technologie FVE, vč. vyzdění nových příček, dveře, vč. zapravení, výmalby (materiál +práce)</t>
  </si>
  <si>
    <t>1363872691</t>
  </si>
  <si>
    <t>19</t>
  </si>
  <si>
    <t>v_06</t>
  </si>
  <si>
    <t>Požární ucpávky prostupů</t>
  </si>
  <si>
    <t>440618746</t>
  </si>
  <si>
    <t>20</t>
  </si>
  <si>
    <t>231701530</t>
  </si>
  <si>
    <t>pěna montážní protipožární polyuretanová SOUDAFOAM FR-B1 jednosložková 750 ml, požární odolnost více než 360 minut</t>
  </si>
  <si>
    <t>-549548931</t>
  </si>
  <si>
    <t>N00</t>
  </si>
  <si>
    <t>Hlavní technologické instalace</t>
  </si>
  <si>
    <t>21-M</t>
  </si>
  <si>
    <t>Elektromontáže</t>
  </si>
  <si>
    <t>13</t>
  </si>
  <si>
    <t>210191509</t>
  </si>
  <si>
    <t>Montáž skříní a rozvaděčů, oceloplechových do 400A</t>
  </si>
  <si>
    <t>-827409169</t>
  </si>
  <si>
    <t>14</t>
  </si>
  <si>
    <t>R-21-M-0022</t>
  </si>
  <si>
    <t>Rozvaděč FVx DC pro jištění okruhů FV panelů</t>
  </si>
  <si>
    <t>-1878039486</t>
  </si>
  <si>
    <t>R-21-M-0023</t>
  </si>
  <si>
    <t>Rozvaděč RFVE, vč. výzbroje</t>
  </si>
  <si>
    <t>-1943952063</t>
  </si>
  <si>
    <t>16</t>
  </si>
  <si>
    <t>R-21-M-0024</t>
  </si>
  <si>
    <t>Úprava a přezbrojení stávajícího rozvaděče RH, vč. výzbroje</t>
  </si>
  <si>
    <t>-173009915</t>
  </si>
  <si>
    <t>17</t>
  </si>
  <si>
    <t>341261710.2.1</t>
  </si>
  <si>
    <t xml:space="preserve">Kabely FTP cat.6 outdoor  8žil, materiál+montáž+ukončení</t>
  </si>
  <si>
    <t>-25006258</t>
  </si>
  <si>
    <t>N01</t>
  </si>
  <si>
    <t>Spotřební materiál</t>
  </si>
  <si>
    <t>R_000001</t>
  </si>
  <si>
    <t>Montáž FV panelu na konstrukci, vč. upevnění a zapojení</t>
  </si>
  <si>
    <t>1743383180</t>
  </si>
  <si>
    <t>R_000002</t>
  </si>
  <si>
    <t xml:space="preserve">FV panel, 410W, monokrystal, účinnost min. 20%, </t>
  </si>
  <si>
    <t>1672552027</t>
  </si>
  <si>
    <t>R_000003</t>
  </si>
  <si>
    <t>Montáž ocelové konstrukce pod FV panely na plochou střechu - se zátěží</t>
  </si>
  <si>
    <t>-1215928009</t>
  </si>
  <si>
    <t>R_000004</t>
  </si>
  <si>
    <t>Ocelová konstrukce pod FV panely na plochou střechu (bez možnosti kotvení!), vč. zátěže, s možností nastavení sklonu</t>
  </si>
  <si>
    <t>449092977</t>
  </si>
  <si>
    <t>5</t>
  </si>
  <si>
    <t>R_000005</t>
  </si>
  <si>
    <t>Osazení střídače do 100 kg, vč. zapojen, zprovoznění a uzemnění</t>
  </si>
  <si>
    <t>-216623357</t>
  </si>
  <si>
    <t>6</t>
  </si>
  <si>
    <t>R_000006</t>
  </si>
  <si>
    <t>Solární měnič hybrid s aktivním chlazením, třífázový, vst.výkon 5-15kW, Třída krytí IP65, připojení WIFI,LAN,RS485,smartmeter</t>
  </si>
  <si>
    <t>-1667099532</t>
  </si>
  <si>
    <t>7</t>
  </si>
  <si>
    <t>R_000252</t>
  </si>
  <si>
    <t>Montáž odpojovačů</t>
  </si>
  <si>
    <t>-1675916825</t>
  </si>
  <si>
    <t>8</t>
  </si>
  <si>
    <t>R_00225</t>
  </si>
  <si>
    <t>Odpojovač FV panelů</t>
  </si>
  <si>
    <t>2106866596</t>
  </si>
  <si>
    <t>9</t>
  </si>
  <si>
    <t>R_000265</t>
  </si>
  <si>
    <t>Řídící jednotka odpojovačů</t>
  </si>
  <si>
    <t>94865403</t>
  </si>
  <si>
    <t>10</t>
  </si>
  <si>
    <t>N1</t>
  </si>
  <si>
    <t>Podružný materiál (koncovky, svorky, spojky, sádra, koncovky, hřebíky, vruty, hmoždiny, atd.)</t>
  </si>
  <si>
    <t>274299292</t>
  </si>
  <si>
    <t>11</t>
  </si>
  <si>
    <t>N1.2</t>
  </si>
  <si>
    <t>Podružný materiál</t>
  </si>
  <si>
    <t>988068844</t>
  </si>
  <si>
    <t>12</t>
  </si>
  <si>
    <t>R_000277</t>
  </si>
  <si>
    <t>Ostatní elektromontážní práce, vč. materiálu</t>
  </si>
  <si>
    <t>-266326062</t>
  </si>
  <si>
    <t>VRN</t>
  </si>
  <si>
    <t>Vedlejší rozpočtové náklady</t>
  </si>
  <si>
    <t>VRN1</t>
  </si>
  <si>
    <t>Průzkumné, geodetické a projektové práce</t>
  </si>
  <si>
    <t>45</t>
  </si>
  <si>
    <t>013203000</t>
  </si>
  <si>
    <t>Konstrukční dokumentace technologichých zařízení</t>
  </si>
  <si>
    <t>-2143944771</t>
  </si>
  <si>
    <t>46</t>
  </si>
  <si>
    <t>013254000</t>
  </si>
  <si>
    <t>Realizační dokumentace</t>
  </si>
  <si>
    <t>758249124</t>
  </si>
  <si>
    <t>47</t>
  </si>
  <si>
    <t>013254001</t>
  </si>
  <si>
    <t>Dokumentace skutečného provedení stavby</t>
  </si>
  <si>
    <t>-166740470</t>
  </si>
  <si>
    <t>VRN4</t>
  </si>
  <si>
    <t>Inženýrská činnost</t>
  </si>
  <si>
    <t>48</t>
  </si>
  <si>
    <t>041002000</t>
  </si>
  <si>
    <t>Dozory</t>
  </si>
  <si>
    <t>1720373488</t>
  </si>
  <si>
    <t>49</t>
  </si>
  <si>
    <t>043002000</t>
  </si>
  <si>
    <t>Zkoušky a ostatní měření</t>
  </si>
  <si>
    <t>-1471298801</t>
  </si>
  <si>
    <t>50</t>
  </si>
  <si>
    <t>045002000</t>
  </si>
  <si>
    <t>Kompletační a koordinační činnost</t>
  </si>
  <si>
    <t>1239552834</t>
  </si>
  <si>
    <t>51</t>
  </si>
  <si>
    <t>049002000</t>
  </si>
  <si>
    <t>Ostatní inženýrská činnost</t>
  </si>
  <si>
    <t>-1972255453</t>
  </si>
  <si>
    <t>02 - 2.etapa</t>
  </si>
  <si>
    <t>52</t>
  </si>
  <si>
    <t>R00022</t>
  </si>
  <si>
    <t>Montáž ocelové konstrukce pod FV panely na plochou střechu - s kotvením</t>
  </si>
  <si>
    <t>-1980365427</t>
  </si>
  <si>
    <t>53</t>
  </si>
  <si>
    <t>R00023</t>
  </si>
  <si>
    <t>Ocelová konstrukce pod FV panely s kotvením</t>
  </si>
  <si>
    <t>1198412496</t>
  </si>
  <si>
    <t>Solární měnič s aktivním chlazením, třífázový, vst.výkon 10-30kW, Třída krytí IP65, připojení WIFI,LAN,RS485,smartmeter</t>
  </si>
  <si>
    <t>54</t>
  </si>
  <si>
    <t>R5162</t>
  </si>
  <si>
    <t>Osazení DATAHUB, vč. zapojen, zprovoznění</t>
  </si>
  <si>
    <t>-2030756025</t>
  </si>
  <si>
    <t>55</t>
  </si>
  <si>
    <t>R6126</t>
  </si>
  <si>
    <t>Central DATAHUB (řízení a monitoring střídačů)</t>
  </si>
  <si>
    <t>227965760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</si>
</sst>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3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2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2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3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4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6" fillId="0" borderId="14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7" fillId="3" borderId="6" xfId="0" applyFont="1" applyFill="1" applyBorder="1" applyAlignment="1" applyProtection="1">
      <alignment horizontal="center" vertical="center"/>
    </xf>
    <xf numFmtId="0" fontId="17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7" fillId="3" borderId="7" xfId="0" applyFont="1" applyFill="1" applyBorder="1" applyAlignment="1" applyProtection="1">
      <alignment horizontal="center" vertical="center"/>
    </xf>
    <xf numFmtId="0" fontId="17" fillId="3" borderId="7" xfId="0" applyFont="1" applyFill="1" applyBorder="1" applyAlignment="1" applyProtection="1">
      <alignment horizontal="right" vertical="center"/>
    </xf>
    <xf numFmtId="0" fontId="17" fillId="3" borderId="8" xfId="0" applyFont="1" applyFill="1" applyBorder="1" applyAlignment="1" applyProtection="1">
      <alignment horizontal="left" vertical="center"/>
    </xf>
    <xf numFmtId="0" fontId="17" fillId="3" borderId="0" xfId="0" applyFont="1" applyFill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7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7" fillId="3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7" fillId="3" borderId="16" xfId="0" applyFont="1" applyFill="1" applyBorder="1" applyAlignment="1" applyProtection="1">
      <alignment horizontal="center" vertical="center" wrapText="1"/>
    </xf>
    <xf numFmtId="0" fontId="17" fillId="3" borderId="17" xfId="0" applyFont="1" applyFill="1" applyBorder="1" applyAlignment="1" applyProtection="1">
      <alignment horizontal="center" vertical="center" wrapText="1"/>
    </xf>
    <xf numFmtId="0" fontId="17" fillId="3" borderId="18" xfId="0" applyFont="1" applyFill="1" applyBorder="1" applyAlignment="1" applyProtection="1">
      <alignment horizontal="center" vertical="center" wrapText="1"/>
    </xf>
    <xf numFmtId="0" fontId="17" fillId="3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7" fillId="0" borderId="22" xfId="0" applyFont="1" applyBorder="1" applyAlignment="1" applyProtection="1">
      <alignment horizontal="center" vertical="center"/>
    </xf>
    <xf numFmtId="49" fontId="17" fillId="0" borderId="22" xfId="0" applyNumberFormat="1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167" fontId="17" fillId="0" borderId="22" xfId="0" applyNumberFormat="1" applyFont="1" applyBorder="1" applyAlignment="1" applyProtection="1">
      <alignment vertical="center"/>
    </xf>
    <xf numFmtId="4" fontId="17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5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</xf>
    <xf numFmtId="49" fontId="29" fillId="0" borderId="22" xfId="0" applyNumberFormat="1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center" vertical="center" wrapText="1"/>
    </xf>
    <xf numFmtId="167" fontId="29" fillId="0" borderId="22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30" fillId="0" borderId="22" xfId="0" applyFont="1" applyBorder="1" applyAlignment="1" applyProtection="1">
      <alignment vertical="center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 applyProtection="1">
      <alignment horizontal="left" vertical="center"/>
    </xf>
    <xf numFmtId="0" fontId="29" fillId="0" borderId="0" xfId="0" applyFont="1" applyBorder="1" applyAlignment="1" applyProtection="1">
      <alignment horizontal="center" vertical="center"/>
    </xf>
    <xf numFmtId="0" fontId="18" fillId="0" borderId="19" xfId="0" applyFont="1" applyBorder="1" applyAlignment="1" applyProtection="1">
      <alignment horizontal="left" vertical="center"/>
    </xf>
    <xf numFmtId="0" fontId="18" fillId="0" borderId="20" xfId="0" applyFont="1" applyBorder="1" applyAlignment="1" applyProtection="1">
      <alignment horizontal="center" vertical="center"/>
    </xf>
    <xf numFmtId="166" fontId="18" fillId="0" borderId="20" xfId="0" applyNumberFormat="1" applyFont="1" applyBorder="1" applyAlignment="1" applyProtection="1">
      <alignment vertical="center"/>
    </xf>
    <xf numFmtId="166" fontId="18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S4" s="14" t="s">
        <v>11</v>
      </c>
    </row>
    <row r="5" s="1" customFormat="1" ht="12" customHeight="1">
      <c r="B5" s="18"/>
      <c r="C5" s="19"/>
      <c r="D5" s="22" t="s">
        <v>12</v>
      </c>
      <c r="E5" s="19"/>
      <c r="F5" s="19"/>
      <c r="G5" s="19"/>
      <c r="H5" s="19"/>
      <c r="I5" s="19"/>
      <c r="J5" s="19"/>
      <c r="K5" s="23" t="s">
        <v>13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S5" s="14" t="s">
        <v>6</v>
      </c>
    </row>
    <row r="6" s="1" customFormat="1" ht="36.96" customHeight="1">
      <c r="B6" s="18"/>
      <c r="C6" s="19"/>
      <c r="D6" s="24" t="s">
        <v>14</v>
      </c>
      <c r="E6" s="19"/>
      <c r="F6" s="19"/>
      <c r="G6" s="19"/>
      <c r="H6" s="19"/>
      <c r="I6" s="19"/>
      <c r="J6" s="19"/>
      <c r="K6" s="25" t="s">
        <v>15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S6" s="14" t="s">
        <v>6</v>
      </c>
    </row>
    <row r="7" s="1" customFormat="1" ht="12" customHeight="1">
      <c r="B7" s="18"/>
      <c r="C7" s="19"/>
      <c r="D7" s="26" t="s">
        <v>16</v>
      </c>
      <c r="E7" s="19"/>
      <c r="F7" s="19"/>
      <c r="G7" s="19"/>
      <c r="H7" s="19"/>
      <c r="I7" s="19"/>
      <c r="J7" s="19"/>
      <c r="K7" s="23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17</v>
      </c>
      <c r="AL7" s="19"/>
      <c r="AM7" s="19"/>
      <c r="AN7" s="23" t="s">
        <v>1</v>
      </c>
      <c r="AO7" s="19"/>
      <c r="AP7" s="19"/>
      <c r="AQ7" s="19"/>
      <c r="AR7" s="17"/>
      <c r="BS7" s="14" t="s">
        <v>6</v>
      </c>
    </row>
    <row r="8" s="1" customFormat="1" ht="12" customHeight="1">
      <c r="B8" s="18"/>
      <c r="C8" s="19"/>
      <c r="D8" s="26" t="s">
        <v>18</v>
      </c>
      <c r="E8" s="19"/>
      <c r="F8" s="19"/>
      <c r="G8" s="19"/>
      <c r="H8" s="19"/>
      <c r="I8" s="19"/>
      <c r="J8" s="19"/>
      <c r="K8" s="23" t="s">
        <v>19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20</v>
      </c>
      <c r="AL8" s="19"/>
      <c r="AM8" s="19"/>
      <c r="AN8" s="23" t="s">
        <v>21</v>
      </c>
      <c r="AO8" s="19"/>
      <c r="AP8" s="19"/>
      <c r="AQ8" s="19"/>
      <c r="AR8" s="17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S9" s="14" t="s">
        <v>6</v>
      </c>
    </row>
    <row r="10" s="1" customFormat="1" ht="12" customHeight="1">
      <c r="B10" s="18"/>
      <c r="C10" s="19"/>
      <c r="D10" s="26" t="s">
        <v>22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23</v>
      </c>
      <c r="AL10" s="19"/>
      <c r="AM10" s="19"/>
      <c r="AN10" s="23" t="s">
        <v>1</v>
      </c>
      <c r="AO10" s="19"/>
      <c r="AP10" s="19"/>
      <c r="AQ10" s="19"/>
      <c r="AR10" s="17"/>
      <c r="BS10" s="14" t="s">
        <v>6</v>
      </c>
    </row>
    <row r="11" s="1" customFormat="1" ht="18.48" customHeight="1">
      <c r="B11" s="18"/>
      <c r="C11" s="19"/>
      <c r="D11" s="19"/>
      <c r="E11" s="23" t="s">
        <v>19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24</v>
      </c>
      <c r="AL11" s="19"/>
      <c r="AM11" s="19"/>
      <c r="AN11" s="23" t="s">
        <v>1</v>
      </c>
      <c r="AO11" s="19"/>
      <c r="AP11" s="19"/>
      <c r="AQ11" s="19"/>
      <c r="AR11" s="17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S12" s="14" t="s">
        <v>6</v>
      </c>
    </row>
    <row r="13" s="1" customFormat="1" ht="12" customHeight="1">
      <c r="B13" s="18"/>
      <c r="C13" s="19"/>
      <c r="D13" s="26" t="s">
        <v>25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23</v>
      </c>
      <c r="AL13" s="19"/>
      <c r="AM13" s="19"/>
      <c r="AN13" s="23" t="s">
        <v>1</v>
      </c>
      <c r="AO13" s="19"/>
      <c r="AP13" s="19"/>
      <c r="AQ13" s="19"/>
      <c r="AR13" s="17"/>
      <c r="BS13" s="14" t="s">
        <v>6</v>
      </c>
    </row>
    <row r="14">
      <c r="B14" s="18"/>
      <c r="C14" s="19"/>
      <c r="D14" s="19"/>
      <c r="E14" s="23" t="s">
        <v>19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26" t="s">
        <v>24</v>
      </c>
      <c r="AL14" s="19"/>
      <c r="AM14" s="19"/>
      <c r="AN14" s="23" t="s">
        <v>1</v>
      </c>
      <c r="AO14" s="19"/>
      <c r="AP14" s="19"/>
      <c r="AQ14" s="19"/>
      <c r="AR14" s="17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S15" s="14" t="s">
        <v>4</v>
      </c>
    </row>
    <row r="16" s="1" customFormat="1" ht="12" customHeight="1">
      <c r="B16" s="18"/>
      <c r="C16" s="19"/>
      <c r="D16" s="26" t="s">
        <v>26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23</v>
      </c>
      <c r="AL16" s="19"/>
      <c r="AM16" s="19"/>
      <c r="AN16" s="23" t="s">
        <v>1</v>
      </c>
      <c r="AO16" s="19"/>
      <c r="AP16" s="19"/>
      <c r="AQ16" s="19"/>
      <c r="AR16" s="17"/>
      <c r="BS16" s="14" t="s">
        <v>4</v>
      </c>
    </row>
    <row r="17" s="1" customFormat="1" ht="18.48" customHeight="1">
      <c r="B17" s="18"/>
      <c r="C17" s="19"/>
      <c r="D17" s="19"/>
      <c r="E17" s="23" t="s">
        <v>19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24</v>
      </c>
      <c r="AL17" s="19"/>
      <c r="AM17" s="19"/>
      <c r="AN17" s="23" t="s">
        <v>1</v>
      </c>
      <c r="AO17" s="19"/>
      <c r="AP17" s="19"/>
      <c r="AQ17" s="19"/>
      <c r="AR17" s="17"/>
      <c r="BS17" s="14" t="s">
        <v>27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S18" s="14" t="s">
        <v>6</v>
      </c>
    </row>
    <row r="19" s="1" customFormat="1" ht="12" customHeight="1">
      <c r="B19" s="18"/>
      <c r="C19" s="19"/>
      <c r="D19" s="26" t="s">
        <v>28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23</v>
      </c>
      <c r="AL19" s="19"/>
      <c r="AM19" s="19"/>
      <c r="AN19" s="23" t="s">
        <v>1</v>
      </c>
      <c r="AO19" s="19"/>
      <c r="AP19" s="19"/>
      <c r="AQ19" s="19"/>
      <c r="AR19" s="17"/>
      <c r="BS19" s="14" t="s">
        <v>6</v>
      </c>
    </row>
    <row r="20" s="1" customFormat="1" ht="18.48" customHeight="1">
      <c r="B20" s="18"/>
      <c r="C20" s="19"/>
      <c r="D20" s="19"/>
      <c r="E20" s="23" t="s">
        <v>19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24</v>
      </c>
      <c r="AL20" s="19"/>
      <c r="AM20" s="19"/>
      <c r="AN20" s="23" t="s">
        <v>1</v>
      </c>
      <c r="AO20" s="19"/>
      <c r="AP20" s="19"/>
      <c r="AQ20" s="19"/>
      <c r="AR20" s="17"/>
      <c r="BS20" s="14" t="s">
        <v>27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</row>
    <row r="22" s="1" customFormat="1" ht="12" customHeight="1">
      <c r="B22" s="18"/>
      <c r="C22" s="19"/>
      <c r="D22" s="26" t="s">
        <v>29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</row>
    <row r="23" s="1" customFormat="1" ht="16.5" customHeight="1">
      <c r="B23" s="18"/>
      <c r="C23" s="19"/>
      <c r="D23" s="19"/>
      <c r="E23" s="27" t="s">
        <v>1</v>
      </c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19"/>
      <c r="AP23" s="19"/>
      <c r="AQ23" s="19"/>
      <c r="AR23" s="17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</row>
    <row r="25" s="1" customFormat="1" ht="6.96" customHeight="1">
      <c r="B25" s="18"/>
      <c r="C25" s="19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9"/>
      <c r="AQ25" s="19"/>
      <c r="AR25" s="17"/>
    </row>
    <row r="26" s="2" customFormat="1" ht="25.92" customHeight="1">
      <c r="A26" s="29"/>
      <c r="B26" s="30"/>
      <c r="C26" s="31"/>
      <c r="D26" s="32" t="s">
        <v>30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4">
        <f>ROUND(AG94,2)</f>
        <v>2159590</v>
      </c>
      <c r="AL26" s="33"/>
      <c r="AM26" s="33"/>
      <c r="AN26" s="33"/>
      <c r="AO26" s="33"/>
      <c r="AP26" s="31"/>
      <c r="AQ26" s="31"/>
      <c r="AR26" s="35"/>
      <c r="BE26" s="29"/>
    </row>
    <row r="27" s="2" customFormat="1" ht="6.96" customHeight="1">
      <c r="A27" s="29"/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5"/>
      <c r="BE27" s="29"/>
    </row>
    <row r="28" s="2" customFormat="1">
      <c r="A28" s="29"/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6" t="s">
        <v>31</v>
      </c>
      <c r="M28" s="36"/>
      <c r="N28" s="36"/>
      <c r="O28" s="36"/>
      <c r="P28" s="36"/>
      <c r="Q28" s="31"/>
      <c r="R28" s="31"/>
      <c r="S28" s="31"/>
      <c r="T28" s="31"/>
      <c r="U28" s="31"/>
      <c r="V28" s="31"/>
      <c r="W28" s="36" t="s">
        <v>32</v>
      </c>
      <c r="X28" s="36"/>
      <c r="Y28" s="36"/>
      <c r="Z28" s="36"/>
      <c r="AA28" s="36"/>
      <c r="AB28" s="36"/>
      <c r="AC28" s="36"/>
      <c r="AD28" s="36"/>
      <c r="AE28" s="36"/>
      <c r="AF28" s="31"/>
      <c r="AG28" s="31"/>
      <c r="AH28" s="31"/>
      <c r="AI28" s="31"/>
      <c r="AJ28" s="31"/>
      <c r="AK28" s="36" t="s">
        <v>33</v>
      </c>
      <c r="AL28" s="36"/>
      <c r="AM28" s="36"/>
      <c r="AN28" s="36"/>
      <c r="AO28" s="36"/>
      <c r="AP28" s="31"/>
      <c r="AQ28" s="31"/>
      <c r="AR28" s="35"/>
      <c r="BE28" s="29"/>
    </row>
    <row r="29" s="3" customFormat="1" ht="14.4" customHeight="1">
      <c r="A29" s="3"/>
      <c r="B29" s="37"/>
      <c r="C29" s="38"/>
      <c r="D29" s="26" t="s">
        <v>34</v>
      </c>
      <c r="E29" s="38"/>
      <c r="F29" s="26" t="s">
        <v>35</v>
      </c>
      <c r="G29" s="38"/>
      <c r="H29" s="38"/>
      <c r="I29" s="38"/>
      <c r="J29" s="38"/>
      <c r="K29" s="38"/>
      <c r="L29" s="39">
        <v>0.20999999999999999</v>
      </c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40">
        <f>ROUND(AZ94, 2)</f>
        <v>2159590</v>
      </c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40">
        <f>ROUND(AV94, 2)</f>
        <v>453513.90000000002</v>
      </c>
      <c r="AL29" s="38"/>
      <c r="AM29" s="38"/>
      <c r="AN29" s="38"/>
      <c r="AO29" s="38"/>
      <c r="AP29" s="38"/>
      <c r="AQ29" s="38"/>
      <c r="AR29" s="41"/>
      <c r="BE29" s="3"/>
    </row>
    <row r="30" s="3" customFormat="1" ht="14.4" customHeight="1">
      <c r="A30" s="3"/>
      <c r="B30" s="37"/>
      <c r="C30" s="38"/>
      <c r="D30" s="38"/>
      <c r="E30" s="38"/>
      <c r="F30" s="26" t="s">
        <v>36</v>
      </c>
      <c r="G30" s="38"/>
      <c r="H30" s="38"/>
      <c r="I30" s="38"/>
      <c r="J30" s="38"/>
      <c r="K30" s="38"/>
      <c r="L30" s="39">
        <v>0.14999999999999999</v>
      </c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40">
        <f>ROUND(BA94, 2)</f>
        <v>0</v>
      </c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40">
        <f>ROUND(AW94, 2)</f>
        <v>0</v>
      </c>
      <c r="AL30" s="38"/>
      <c r="AM30" s="38"/>
      <c r="AN30" s="38"/>
      <c r="AO30" s="38"/>
      <c r="AP30" s="38"/>
      <c r="AQ30" s="38"/>
      <c r="AR30" s="41"/>
      <c r="BE30" s="3"/>
    </row>
    <row r="31" hidden="1" s="3" customFormat="1" ht="14.4" customHeight="1">
      <c r="A31" s="3"/>
      <c r="B31" s="37"/>
      <c r="C31" s="38"/>
      <c r="D31" s="38"/>
      <c r="E31" s="38"/>
      <c r="F31" s="26" t="s">
        <v>37</v>
      </c>
      <c r="G31" s="38"/>
      <c r="H31" s="38"/>
      <c r="I31" s="38"/>
      <c r="J31" s="38"/>
      <c r="K31" s="38"/>
      <c r="L31" s="39">
        <v>0.20999999999999999</v>
      </c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40">
        <f>ROUND(BB94, 2)</f>
        <v>0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40">
        <v>0</v>
      </c>
      <c r="AL31" s="38"/>
      <c r="AM31" s="38"/>
      <c r="AN31" s="38"/>
      <c r="AO31" s="38"/>
      <c r="AP31" s="38"/>
      <c r="AQ31" s="38"/>
      <c r="AR31" s="41"/>
      <c r="BE31" s="3"/>
    </row>
    <row r="32" hidden="1" s="3" customFormat="1" ht="14.4" customHeight="1">
      <c r="A32" s="3"/>
      <c r="B32" s="37"/>
      <c r="C32" s="38"/>
      <c r="D32" s="38"/>
      <c r="E32" s="38"/>
      <c r="F32" s="26" t="s">
        <v>38</v>
      </c>
      <c r="G32" s="38"/>
      <c r="H32" s="38"/>
      <c r="I32" s="38"/>
      <c r="J32" s="38"/>
      <c r="K32" s="38"/>
      <c r="L32" s="39">
        <v>0.14999999999999999</v>
      </c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40">
        <f>ROUND(BC94, 2)</f>
        <v>0</v>
      </c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40">
        <v>0</v>
      </c>
      <c r="AL32" s="38"/>
      <c r="AM32" s="38"/>
      <c r="AN32" s="38"/>
      <c r="AO32" s="38"/>
      <c r="AP32" s="38"/>
      <c r="AQ32" s="38"/>
      <c r="AR32" s="41"/>
      <c r="BE32" s="3"/>
    </row>
    <row r="33" hidden="1" s="3" customFormat="1" ht="14.4" customHeight="1">
      <c r="A33" s="3"/>
      <c r="B33" s="37"/>
      <c r="C33" s="38"/>
      <c r="D33" s="38"/>
      <c r="E33" s="38"/>
      <c r="F33" s="26" t="s">
        <v>39</v>
      </c>
      <c r="G33" s="38"/>
      <c r="H33" s="38"/>
      <c r="I33" s="38"/>
      <c r="J33" s="38"/>
      <c r="K33" s="38"/>
      <c r="L33" s="39">
        <v>0</v>
      </c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40">
        <f>ROUND(BD94, 2)</f>
        <v>0</v>
      </c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40">
        <v>0</v>
      </c>
      <c r="AL33" s="38"/>
      <c r="AM33" s="38"/>
      <c r="AN33" s="38"/>
      <c r="AO33" s="38"/>
      <c r="AP33" s="38"/>
      <c r="AQ33" s="38"/>
      <c r="AR33" s="41"/>
      <c r="BE33" s="3"/>
    </row>
    <row r="34" s="2" customFormat="1" ht="6.96" customHeight="1">
      <c r="A34" s="29"/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5"/>
      <c r="BE34" s="29"/>
    </row>
    <row r="35" s="2" customFormat="1" ht="25.92" customHeight="1">
      <c r="A35" s="29"/>
      <c r="B35" s="30"/>
      <c r="C35" s="42"/>
      <c r="D35" s="43" t="s">
        <v>40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41</v>
      </c>
      <c r="U35" s="44"/>
      <c r="V35" s="44"/>
      <c r="W35" s="44"/>
      <c r="X35" s="46" t="s">
        <v>42</v>
      </c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7">
        <f>SUM(AK26:AK33)</f>
        <v>2613103.8999999999</v>
      </c>
      <c r="AL35" s="44"/>
      <c r="AM35" s="44"/>
      <c r="AN35" s="44"/>
      <c r="AO35" s="48"/>
      <c r="AP35" s="42"/>
      <c r="AQ35" s="42"/>
      <c r="AR35" s="35"/>
      <c r="BE35" s="29"/>
    </row>
    <row r="36" s="2" customFormat="1" ht="6.96" customHeight="1">
      <c r="A36" s="29"/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5"/>
      <c r="BE36" s="29"/>
    </row>
    <row r="37" s="2" customFormat="1" ht="14.4" customHeight="1">
      <c r="A37" s="29"/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5"/>
      <c r="BE37" s="29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49"/>
      <c r="C49" s="50"/>
      <c r="D49" s="51" t="s">
        <v>43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1" t="s">
        <v>44</v>
      </c>
      <c r="AI49" s="52"/>
      <c r="AJ49" s="52"/>
      <c r="AK49" s="52"/>
      <c r="AL49" s="52"/>
      <c r="AM49" s="52"/>
      <c r="AN49" s="52"/>
      <c r="AO49" s="52"/>
      <c r="AP49" s="50"/>
      <c r="AQ49" s="50"/>
      <c r="AR49" s="53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29"/>
      <c r="B60" s="30"/>
      <c r="C60" s="31"/>
      <c r="D60" s="54" t="s">
        <v>45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54" t="s">
        <v>46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54" t="s">
        <v>45</v>
      </c>
      <c r="AI60" s="33"/>
      <c r="AJ60" s="33"/>
      <c r="AK60" s="33"/>
      <c r="AL60" s="33"/>
      <c r="AM60" s="54" t="s">
        <v>46</v>
      </c>
      <c r="AN60" s="33"/>
      <c r="AO60" s="33"/>
      <c r="AP60" s="31"/>
      <c r="AQ60" s="31"/>
      <c r="AR60" s="35"/>
      <c r="BE60" s="29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29"/>
      <c r="B64" s="30"/>
      <c r="C64" s="31"/>
      <c r="D64" s="51" t="s">
        <v>47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1" t="s">
        <v>48</v>
      </c>
      <c r="AI64" s="55"/>
      <c r="AJ64" s="55"/>
      <c r="AK64" s="55"/>
      <c r="AL64" s="55"/>
      <c r="AM64" s="55"/>
      <c r="AN64" s="55"/>
      <c r="AO64" s="55"/>
      <c r="AP64" s="31"/>
      <c r="AQ64" s="31"/>
      <c r="AR64" s="35"/>
      <c r="BE64" s="29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29"/>
      <c r="B75" s="30"/>
      <c r="C75" s="31"/>
      <c r="D75" s="54" t="s">
        <v>45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54" t="s">
        <v>46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54" t="s">
        <v>45</v>
      </c>
      <c r="AI75" s="33"/>
      <c r="AJ75" s="33"/>
      <c r="AK75" s="33"/>
      <c r="AL75" s="33"/>
      <c r="AM75" s="54" t="s">
        <v>46</v>
      </c>
      <c r="AN75" s="33"/>
      <c r="AO75" s="33"/>
      <c r="AP75" s="31"/>
      <c r="AQ75" s="31"/>
      <c r="AR75" s="35"/>
      <c r="BE75" s="29"/>
    </row>
    <row r="76" s="2" customFormat="1">
      <c r="A76" s="29"/>
      <c r="B76" s="30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5"/>
      <c r="BE76" s="29"/>
    </row>
    <row r="77" s="2" customFormat="1" ht="6.96" customHeight="1">
      <c r="A77" s="29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E77" s="29"/>
    </row>
    <row r="81" s="2" customFormat="1" ht="6.96" customHeight="1">
      <c r="A81" s="29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E81" s="29"/>
    </row>
    <row r="82" s="2" customFormat="1" ht="24.96" customHeight="1">
      <c r="A82" s="29"/>
      <c r="B82" s="30"/>
      <c r="C82" s="20" t="s">
        <v>49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5"/>
      <c r="B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5"/>
      <c r="BE83" s="29"/>
    </row>
    <row r="84" s="4" customFormat="1" ht="12" customHeight="1">
      <c r="A84" s="4"/>
      <c r="B84" s="60"/>
      <c r="C84" s="26" t="s">
        <v>12</v>
      </c>
      <c r="D84" s="61"/>
      <c r="E84" s="61"/>
      <c r="F84" s="61"/>
      <c r="G84" s="61"/>
      <c r="H84" s="61"/>
      <c r="I84" s="61"/>
      <c r="J84" s="61"/>
      <c r="K84" s="61"/>
      <c r="L84" s="61" t="str">
        <f>K5</f>
        <v>1715</v>
      </c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  <c r="AM84" s="61"/>
      <c r="AN84" s="61"/>
      <c r="AO84" s="61"/>
      <c r="AP84" s="61"/>
      <c r="AQ84" s="61"/>
      <c r="AR84" s="62"/>
      <c r="BE84" s="4"/>
    </row>
    <row r="85" s="5" customFormat="1" ht="36.96" customHeight="1">
      <c r="A85" s="5"/>
      <c r="B85" s="63"/>
      <c r="C85" s="64" t="s">
        <v>14</v>
      </c>
      <c r="D85" s="65"/>
      <c r="E85" s="65"/>
      <c r="F85" s="65"/>
      <c r="G85" s="65"/>
      <c r="H85" s="65"/>
      <c r="I85" s="65"/>
      <c r="J85" s="65"/>
      <c r="K85" s="65"/>
      <c r="L85" s="66" t="str">
        <f>K6</f>
        <v>MŠ Novoměstská – FVE 41 kWp</v>
      </c>
      <c r="M85" s="65"/>
      <c r="N85" s="65"/>
      <c r="O85" s="65"/>
      <c r="P85" s="65"/>
      <c r="Q85" s="65"/>
      <c r="R85" s="65"/>
      <c r="S85" s="65"/>
      <c r="T85" s="65"/>
      <c r="U85" s="65"/>
      <c r="V85" s="65"/>
      <c r="W85" s="65"/>
      <c r="X85" s="65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  <c r="AN85" s="65"/>
      <c r="AO85" s="65"/>
      <c r="AP85" s="65"/>
      <c r="AQ85" s="65"/>
      <c r="AR85" s="67"/>
      <c r="BE85" s="5"/>
    </row>
    <row r="86" s="2" customFormat="1" ht="6.96" customHeight="1">
      <c r="A86" s="29"/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5"/>
      <c r="BE86" s="29"/>
    </row>
    <row r="87" s="2" customFormat="1" ht="12" customHeight="1">
      <c r="A87" s="29"/>
      <c r="B87" s="30"/>
      <c r="C87" s="26" t="s">
        <v>18</v>
      </c>
      <c r="D87" s="31"/>
      <c r="E87" s="31"/>
      <c r="F87" s="31"/>
      <c r="G87" s="31"/>
      <c r="H87" s="31"/>
      <c r="I87" s="31"/>
      <c r="J87" s="31"/>
      <c r="K87" s="31"/>
      <c r="L87" s="68" t="str">
        <f>IF(K8="","",K8)</f>
        <v xml:space="preserve"> 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20</v>
      </c>
      <c r="AJ87" s="31"/>
      <c r="AK87" s="31"/>
      <c r="AL87" s="31"/>
      <c r="AM87" s="69" t="str">
        <f>IF(AN8= "","",AN8)</f>
        <v>28. 8. 2023</v>
      </c>
      <c r="AN87" s="69"/>
      <c r="AO87" s="31"/>
      <c r="AP87" s="31"/>
      <c r="AQ87" s="31"/>
      <c r="AR87" s="35"/>
      <c r="B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5"/>
      <c r="BE88" s="29"/>
    </row>
    <row r="89" s="2" customFormat="1" ht="15.15" customHeight="1">
      <c r="A89" s="29"/>
      <c r="B89" s="30"/>
      <c r="C89" s="26" t="s">
        <v>22</v>
      </c>
      <c r="D89" s="31"/>
      <c r="E89" s="31"/>
      <c r="F89" s="31"/>
      <c r="G89" s="31"/>
      <c r="H89" s="31"/>
      <c r="I89" s="31"/>
      <c r="J89" s="31"/>
      <c r="K89" s="31"/>
      <c r="L89" s="61" t="str">
        <f>IF(E11= "","",E11)</f>
        <v xml:space="preserve"> 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26</v>
      </c>
      <c r="AJ89" s="31"/>
      <c r="AK89" s="31"/>
      <c r="AL89" s="31"/>
      <c r="AM89" s="70" t="str">
        <f>IF(E17="","",E17)</f>
        <v xml:space="preserve"> </v>
      </c>
      <c r="AN89" s="61"/>
      <c r="AO89" s="61"/>
      <c r="AP89" s="61"/>
      <c r="AQ89" s="31"/>
      <c r="AR89" s="35"/>
      <c r="AS89" s="71" t="s">
        <v>50</v>
      </c>
      <c r="AT89" s="72"/>
      <c r="AU89" s="73"/>
      <c r="AV89" s="73"/>
      <c r="AW89" s="73"/>
      <c r="AX89" s="73"/>
      <c r="AY89" s="73"/>
      <c r="AZ89" s="73"/>
      <c r="BA89" s="73"/>
      <c r="BB89" s="73"/>
      <c r="BC89" s="73"/>
      <c r="BD89" s="74"/>
      <c r="BE89" s="29"/>
    </row>
    <row r="90" s="2" customFormat="1" ht="15.15" customHeight="1">
      <c r="A90" s="29"/>
      <c r="B90" s="30"/>
      <c r="C90" s="26" t="s">
        <v>25</v>
      </c>
      <c r="D90" s="31"/>
      <c r="E90" s="31"/>
      <c r="F90" s="31"/>
      <c r="G90" s="31"/>
      <c r="H90" s="31"/>
      <c r="I90" s="31"/>
      <c r="J90" s="31"/>
      <c r="K90" s="31"/>
      <c r="L90" s="61" t="str">
        <f>IF(E14="","",E14)</f>
        <v xml:space="preserve"> </v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28</v>
      </c>
      <c r="AJ90" s="31"/>
      <c r="AK90" s="31"/>
      <c r="AL90" s="31"/>
      <c r="AM90" s="70" t="str">
        <f>IF(E20="","",E20)</f>
        <v xml:space="preserve"> </v>
      </c>
      <c r="AN90" s="61"/>
      <c r="AO90" s="61"/>
      <c r="AP90" s="61"/>
      <c r="AQ90" s="31"/>
      <c r="AR90" s="35"/>
      <c r="AS90" s="75"/>
      <c r="AT90" s="76"/>
      <c r="AU90" s="77"/>
      <c r="AV90" s="77"/>
      <c r="AW90" s="77"/>
      <c r="AX90" s="77"/>
      <c r="AY90" s="77"/>
      <c r="AZ90" s="77"/>
      <c r="BA90" s="77"/>
      <c r="BB90" s="77"/>
      <c r="BC90" s="77"/>
      <c r="BD90" s="78"/>
      <c r="BE90" s="29"/>
    </row>
    <row r="91" s="2" customFormat="1" ht="10.8" customHeight="1">
      <c r="A91" s="29"/>
      <c r="B91" s="30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5"/>
      <c r="AS91" s="79"/>
      <c r="AT91" s="80"/>
      <c r="AU91" s="81"/>
      <c r="AV91" s="81"/>
      <c r="AW91" s="81"/>
      <c r="AX91" s="81"/>
      <c r="AY91" s="81"/>
      <c r="AZ91" s="81"/>
      <c r="BA91" s="81"/>
      <c r="BB91" s="81"/>
      <c r="BC91" s="81"/>
      <c r="BD91" s="82"/>
      <c r="BE91" s="29"/>
    </row>
    <row r="92" s="2" customFormat="1" ht="29.28" customHeight="1">
      <c r="A92" s="29"/>
      <c r="B92" s="30"/>
      <c r="C92" s="83" t="s">
        <v>51</v>
      </c>
      <c r="D92" s="84"/>
      <c r="E92" s="84"/>
      <c r="F92" s="84"/>
      <c r="G92" s="84"/>
      <c r="H92" s="85"/>
      <c r="I92" s="86" t="s">
        <v>52</v>
      </c>
      <c r="J92" s="84"/>
      <c r="K92" s="84"/>
      <c r="L92" s="84"/>
      <c r="M92" s="84"/>
      <c r="N92" s="84"/>
      <c r="O92" s="84"/>
      <c r="P92" s="84"/>
      <c r="Q92" s="84"/>
      <c r="R92" s="84"/>
      <c r="S92" s="84"/>
      <c r="T92" s="84"/>
      <c r="U92" s="84"/>
      <c r="V92" s="84"/>
      <c r="W92" s="84"/>
      <c r="X92" s="84"/>
      <c r="Y92" s="84"/>
      <c r="Z92" s="84"/>
      <c r="AA92" s="84"/>
      <c r="AB92" s="84"/>
      <c r="AC92" s="84"/>
      <c r="AD92" s="84"/>
      <c r="AE92" s="84"/>
      <c r="AF92" s="84"/>
      <c r="AG92" s="87" t="s">
        <v>53</v>
      </c>
      <c r="AH92" s="84"/>
      <c r="AI92" s="84"/>
      <c r="AJ92" s="84"/>
      <c r="AK92" s="84"/>
      <c r="AL92" s="84"/>
      <c r="AM92" s="84"/>
      <c r="AN92" s="86" t="s">
        <v>54</v>
      </c>
      <c r="AO92" s="84"/>
      <c r="AP92" s="88"/>
      <c r="AQ92" s="89" t="s">
        <v>55</v>
      </c>
      <c r="AR92" s="35"/>
      <c r="AS92" s="90" t="s">
        <v>56</v>
      </c>
      <c r="AT92" s="91" t="s">
        <v>57</v>
      </c>
      <c r="AU92" s="91" t="s">
        <v>58</v>
      </c>
      <c r="AV92" s="91" t="s">
        <v>59</v>
      </c>
      <c r="AW92" s="91" t="s">
        <v>60</v>
      </c>
      <c r="AX92" s="91" t="s">
        <v>61</v>
      </c>
      <c r="AY92" s="91" t="s">
        <v>62</v>
      </c>
      <c r="AZ92" s="91" t="s">
        <v>63</v>
      </c>
      <c r="BA92" s="91" t="s">
        <v>64</v>
      </c>
      <c r="BB92" s="91" t="s">
        <v>65</v>
      </c>
      <c r="BC92" s="91" t="s">
        <v>66</v>
      </c>
      <c r="BD92" s="92" t="s">
        <v>67</v>
      </c>
      <c r="BE92" s="29"/>
    </row>
    <row r="93" s="2" customFormat="1" ht="10.8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5"/>
      <c r="AS93" s="93"/>
      <c r="AT93" s="94"/>
      <c r="AU93" s="94"/>
      <c r="AV93" s="94"/>
      <c r="AW93" s="94"/>
      <c r="AX93" s="94"/>
      <c r="AY93" s="94"/>
      <c r="AZ93" s="94"/>
      <c r="BA93" s="94"/>
      <c r="BB93" s="94"/>
      <c r="BC93" s="94"/>
      <c r="BD93" s="95"/>
      <c r="BE93" s="29"/>
    </row>
    <row r="94" s="6" customFormat="1" ht="32.4" customHeight="1">
      <c r="A94" s="6"/>
      <c r="B94" s="96"/>
      <c r="C94" s="97" t="s">
        <v>68</v>
      </c>
      <c r="D94" s="98"/>
      <c r="E94" s="98"/>
      <c r="F94" s="98"/>
      <c r="G94" s="98"/>
      <c r="H94" s="98"/>
      <c r="I94" s="98"/>
      <c r="J94" s="98"/>
      <c r="K94" s="98"/>
      <c r="L94" s="98"/>
      <c r="M94" s="98"/>
      <c r="N94" s="98"/>
      <c r="O94" s="98"/>
      <c r="P94" s="98"/>
      <c r="Q94" s="98"/>
      <c r="R94" s="98"/>
      <c r="S94" s="98"/>
      <c r="T94" s="98"/>
      <c r="U94" s="98"/>
      <c r="V94" s="98"/>
      <c r="W94" s="98"/>
      <c r="X94" s="98"/>
      <c r="Y94" s="98"/>
      <c r="Z94" s="98"/>
      <c r="AA94" s="98"/>
      <c r="AB94" s="98"/>
      <c r="AC94" s="98"/>
      <c r="AD94" s="98"/>
      <c r="AE94" s="98"/>
      <c r="AF94" s="98"/>
      <c r="AG94" s="99">
        <f>ROUND(SUM(AG95:AG96),2)</f>
        <v>2159590</v>
      </c>
      <c r="AH94" s="99"/>
      <c r="AI94" s="99"/>
      <c r="AJ94" s="99"/>
      <c r="AK94" s="99"/>
      <c r="AL94" s="99"/>
      <c r="AM94" s="99"/>
      <c r="AN94" s="100">
        <f>SUM(AG94,AT94)</f>
        <v>2613103.8999999999</v>
      </c>
      <c r="AO94" s="100"/>
      <c r="AP94" s="100"/>
      <c r="AQ94" s="101" t="s">
        <v>1</v>
      </c>
      <c r="AR94" s="102"/>
      <c r="AS94" s="103">
        <f>ROUND(SUM(AS95:AS96),2)</f>
        <v>0</v>
      </c>
      <c r="AT94" s="104">
        <f>ROUND(SUM(AV94:AW94),2)</f>
        <v>453513.90000000002</v>
      </c>
      <c r="AU94" s="105">
        <f>ROUND(SUM(AU95:AU96),5)</f>
        <v>238.10400000000001</v>
      </c>
      <c r="AV94" s="104">
        <f>ROUND(AZ94*L29,2)</f>
        <v>453513.90000000002</v>
      </c>
      <c r="AW94" s="104">
        <f>ROUND(BA94*L30,2)</f>
        <v>0</v>
      </c>
      <c r="AX94" s="104">
        <f>ROUND(BB94*L29,2)</f>
        <v>0</v>
      </c>
      <c r="AY94" s="104">
        <f>ROUND(BC94*L30,2)</f>
        <v>0</v>
      </c>
      <c r="AZ94" s="104">
        <f>ROUND(SUM(AZ95:AZ96),2)</f>
        <v>2159590</v>
      </c>
      <c r="BA94" s="104">
        <f>ROUND(SUM(BA95:BA96),2)</f>
        <v>0</v>
      </c>
      <c r="BB94" s="104">
        <f>ROUND(SUM(BB95:BB96),2)</f>
        <v>0</v>
      </c>
      <c r="BC94" s="104">
        <f>ROUND(SUM(BC95:BC96),2)</f>
        <v>0</v>
      </c>
      <c r="BD94" s="106">
        <f>ROUND(SUM(BD95:BD96),2)</f>
        <v>0</v>
      </c>
      <c r="BE94" s="6"/>
      <c r="BS94" s="107" t="s">
        <v>69</v>
      </c>
      <c r="BT94" s="107" t="s">
        <v>70</v>
      </c>
      <c r="BU94" s="108" t="s">
        <v>71</v>
      </c>
      <c r="BV94" s="107" t="s">
        <v>72</v>
      </c>
      <c r="BW94" s="107" t="s">
        <v>5</v>
      </c>
      <c r="BX94" s="107" t="s">
        <v>73</v>
      </c>
      <c r="CL94" s="107" t="s">
        <v>1</v>
      </c>
    </row>
    <row r="95" s="7" customFormat="1" ht="16.5" customHeight="1">
      <c r="A95" s="109" t="s">
        <v>74</v>
      </c>
      <c r="B95" s="110"/>
      <c r="C95" s="111"/>
      <c r="D95" s="112" t="s">
        <v>75</v>
      </c>
      <c r="E95" s="112"/>
      <c r="F95" s="112"/>
      <c r="G95" s="112"/>
      <c r="H95" s="112"/>
      <c r="I95" s="113"/>
      <c r="J95" s="112" t="s">
        <v>76</v>
      </c>
      <c r="K95" s="112"/>
      <c r="L95" s="112"/>
      <c r="M95" s="112"/>
      <c r="N95" s="112"/>
      <c r="O95" s="112"/>
      <c r="P95" s="112"/>
      <c r="Q95" s="112"/>
      <c r="R95" s="112"/>
      <c r="S95" s="112"/>
      <c r="T95" s="112"/>
      <c r="U95" s="112"/>
      <c r="V95" s="112"/>
      <c r="W95" s="112"/>
      <c r="X95" s="112"/>
      <c r="Y95" s="112"/>
      <c r="Z95" s="112"/>
      <c r="AA95" s="112"/>
      <c r="AB95" s="112"/>
      <c r="AC95" s="112"/>
      <c r="AD95" s="112"/>
      <c r="AE95" s="112"/>
      <c r="AF95" s="112"/>
      <c r="AG95" s="114">
        <f>'01 - 1.etapa'!J30</f>
        <v>766024</v>
      </c>
      <c r="AH95" s="113"/>
      <c r="AI95" s="113"/>
      <c r="AJ95" s="113"/>
      <c r="AK95" s="113"/>
      <c r="AL95" s="113"/>
      <c r="AM95" s="113"/>
      <c r="AN95" s="114">
        <f>SUM(AG95,AT95)</f>
        <v>926889.04000000004</v>
      </c>
      <c r="AO95" s="113"/>
      <c r="AP95" s="113"/>
      <c r="AQ95" s="115" t="s">
        <v>77</v>
      </c>
      <c r="AR95" s="116"/>
      <c r="AS95" s="117">
        <v>0</v>
      </c>
      <c r="AT95" s="118">
        <f>ROUND(SUM(AV95:AW95),2)</f>
        <v>160865.04000000001</v>
      </c>
      <c r="AU95" s="119">
        <f>'01 - 1.etapa'!P128</f>
        <v>111.166</v>
      </c>
      <c r="AV95" s="118">
        <f>'01 - 1.etapa'!J33</f>
        <v>160865.04000000001</v>
      </c>
      <c r="AW95" s="118">
        <f>'01 - 1.etapa'!J34</f>
        <v>0</v>
      </c>
      <c r="AX95" s="118">
        <f>'01 - 1.etapa'!J35</f>
        <v>0</v>
      </c>
      <c r="AY95" s="118">
        <f>'01 - 1.etapa'!J36</f>
        <v>0</v>
      </c>
      <c r="AZ95" s="118">
        <f>'01 - 1.etapa'!F33</f>
        <v>766024</v>
      </c>
      <c r="BA95" s="118">
        <f>'01 - 1.etapa'!F34</f>
        <v>0</v>
      </c>
      <c r="BB95" s="118">
        <f>'01 - 1.etapa'!F35</f>
        <v>0</v>
      </c>
      <c r="BC95" s="118">
        <f>'01 - 1.etapa'!F36</f>
        <v>0</v>
      </c>
      <c r="BD95" s="120">
        <f>'01 - 1.etapa'!F37</f>
        <v>0</v>
      </c>
      <c r="BE95" s="7"/>
      <c r="BT95" s="121" t="s">
        <v>78</v>
      </c>
      <c r="BV95" s="121" t="s">
        <v>72</v>
      </c>
      <c r="BW95" s="121" t="s">
        <v>79</v>
      </c>
      <c r="BX95" s="121" t="s">
        <v>5</v>
      </c>
      <c r="CL95" s="121" t="s">
        <v>1</v>
      </c>
      <c r="CM95" s="121" t="s">
        <v>80</v>
      </c>
    </row>
    <row r="96" s="7" customFormat="1" ht="16.5" customHeight="1">
      <c r="A96" s="109" t="s">
        <v>74</v>
      </c>
      <c r="B96" s="110"/>
      <c r="C96" s="111"/>
      <c r="D96" s="112" t="s">
        <v>81</v>
      </c>
      <c r="E96" s="112"/>
      <c r="F96" s="112"/>
      <c r="G96" s="112"/>
      <c r="H96" s="112"/>
      <c r="I96" s="113"/>
      <c r="J96" s="112" t="s">
        <v>82</v>
      </c>
      <c r="K96" s="112"/>
      <c r="L96" s="112"/>
      <c r="M96" s="112"/>
      <c r="N96" s="112"/>
      <c r="O96" s="112"/>
      <c r="P96" s="112"/>
      <c r="Q96" s="112"/>
      <c r="R96" s="112"/>
      <c r="S96" s="112"/>
      <c r="T96" s="112"/>
      <c r="U96" s="112"/>
      <c r="V96" s="112"/>
      <c r="W96" s="112"/>
      <c r="X96" s="112"/>
      <c r="Y96" s="112"/>
      <c r="Z96" s="112"/>
      <c r="AA96" s="112"/>
      <c r="AB96" s="112"/>
      <c r="AC96" s="112"/>
      <c r="AD96" s="112"/>
      <c r="AE96" s="112"/>
      <c r="AF96" s="112"/>
      <c r="AG96" s="114">
        <f>'02 - 2.etapa'!J30</f>
        <v>1393566</v>
      </c>
      <c r="AH96" s="113"/>
      <c r="AI96" s="113"/>
      <c r="AJ96" s="113"/>
      <c r="AK96" s="113"/>
      <c r="AL96" s="113"/>
      <c r="AM96" s="113"/>
      <c r="AN96" s="114">
        <f>SUM(AG96,AT96)</f>
        <v>1686214.8599999999</v>
      </c>
      <c r="AO96" s="113"/>
      <c r="AP96" s="113"/>
      <c r="AQ96" s="115" t="s">
        <v>77</v>
      </c>
      <c r="AR96" s="116"/>
      <c r="AS96" s="122">
        <v>0</v>
      </c>
      <c r="AT96" s="123">
        <f>ROUND(SUM(AV96:AW96),2)</f>
        <v>292648.85999999999</v>
      </c>
      <c r="AU96" s="124">
        <f>'02 - 2.etapa'!P128</f>
        <v>126.938</v>
      </c>
      <c r="AV96" s="123">
        <f>'02 - 2.etapa'!J33</f>
        <v>292648.85999999999</v>
      </c>
      <c r="AW96" s="123">
        <f>'02 - 2.etapa'!J34</f>
        <v>0</v>
      </c>
      <c r="AX96" s="123">
        <f>'02 - 2.etapa'!J35</f>
        <v>0</v>
      </c>
      <c r="AY96" s="123">
        <f>'02 - 2.etapa'!J36</f>
        <v>0</v>
      </c>
      <c r="AZ96" s="123">
        <f>'02 - 2.etapa'!F33</f>
        <v>1393566</v>
      </c>
      <c r="BA96" s="123">
        <f>'02 - 2.etapa'!F34</f>
        <v>0</v>
      </c>
      <c r="BB96" s="123">
        <f>'02 - 2.etapa'!F35</f>
        <v>0</v>
      </c>
      <c r="BC96" s="123">
        <f>'02 - 2.etapa'!F36</f>
        <v>0</v>
      </c>
      <c r="BD96" s="125">
        <f>'02 - 2.etapa'!F37</f>
        <v>0</v>
      </c>
      <c r="BE96" s="7"/>
      <c r="BT96" s="121" t="s">
        <v>78</v>
      </c>
      <c r="BV96" s="121" t="s">
        <v>72</v>
      </c>
      <c r="BW96" s="121" t="s">
        <v>83</v>
      </c>
      <c r="BX96" s="121" t="s">
        <v>5</v>
      </c>
      <c r="CL96" s="121" t="s">
        <v>1</v>
      </c>
      <c r="CM96" s="121" t="s">
        <v>80</v>
      </c>
    </row>
    <row r="97" s="2" customFormat="1" ht="30" customHeight="1">
      <c r="A97" s="29"/>
      <c r="B97" s="30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5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  <row r="98" s="2" customFormat="1" ht="6.96" customHeight="1">
      <c r="A98" s="29"/>
      <c r="B98" s="56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  <c r="W98" s="57"/>
      <c r="X98" s="57"/>
      <c r="Y98" s="57"/>
      <c r="Z98" s="57"/>
      <c r="AA98" s="57"/>
      <c r="AB98" s="57"/>
      <c r="AC98" s="57"/>
      <c r="AD98" s="57"/>
      <c r="AE98" s="57"/>
      <c r="AF98" s="57"/>
      <c r="AG98" s="57"/>
      <c r="AH98" s="57"/>
      <c r="AI98" s="57"/>
      <c r="AJ98" s="57"/>
      <c r="AK98" s="57"/>
      <c r="AL98" s="57"/>
      <c r="AM98" s="57"/>
      <c r="AN98" s="57"/>
      <c r="AO98" s="57"/>
      <c r="AP98" s="57"/>
      <c r="AQ98" s="57"/>
      <c r="AR98" s="35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  <c r="BE98" s="29"/>
    </row>
  </sheetData>
  <sheetProtection sheet="1" formatColumns="0" formatRows="0" objects="1" scenarios="1" spinCount="100000" saltValue="KqPch3wmNO6tEkbA0LgujlM0TPlYt3DTacBYqHfbBDtLMTCR2bw7pVMO+DtrUvhuYCCk/Cc7TY+FXm/2uHRSgg==" hashValue="TVP594HQXAZKHYkJ9tCX0Fla14QnZprKokIkjz2L3SHYCqqTaaWVp0mVynZ5mbW2O3/RZ8/PKzFuCkurR9z+iw==" algorithmName="SHA-512" password="CC35"/>
  <mergeCells count="44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1 - 1.etapa'!C2" display="/"/>
    <hyperlink ref="A96" location="'02 - 2.etap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79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80</v>
      </c>
    </row>
    <row r="4" s="1" customFormat="1" ht="24.96" customHeight="1">
      <c r="B4" s="17"/>
      <c r="D4" s="128" t="s">
        <v>84</v>
      </c>
      <c r="L4" s="17"/>
      <c r="M4" s="12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0" t="s">
        <v>14</v>
      </c>
      <c r="L6" s="17"/>
    </row>
    <row r="7" s="1" customFormat="1" ht="16.5" customHeight="1">
      <c r="B7" s="17"/>
      <c r="E7" s="131" t="str">
        <f>'Rekapitulace stavby'!K6</f>
        <v>MŠ Novoměstská – FVE 41 kWp</v>
      </c>
      <c r="F7" s="130"/>
      <c r="G7" s="130"/>
      <c r="H7" s="130"/>
      <c r="L7" s="17"/>
    </row>
    <row r="8" s="2" customFormat="1" ht="12" customHeight="1">
      <c r="A8" s="29"/>
      <c r="B8" s="35"/>
      <c r="C8" s="29"/>
      <c r="D8" s="130" t="s">
        <v>85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2" t="s">
        <v>86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0" t="s">
        <v>16</v>
      </c>
      <c r="E11" s="29"/>
      <c r="F11" s="133" t="s">
        <v>1</v>
      </c>
      <c r="G11" s="29"/>
      <c r="H11" s="29"/>
      <c r="I11" s="130" t="s">
        <v>17</v>
      </c>
      <c r="J11" s="133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0" t="s">
        <v>18</v>
      </c>
      <c r="E12" s="29"/>
      <c r="F12" s="133" t="s">
        <v>19</v>
      </c>
      <c r="G12" s="29"/>
      <c r="H12" s="29"/>
      <c r="I12" s="130" t="s">
        <v>20</v>
      </c>
      <c r="J12" s="134" t="str">
        <f>'Rekapitulace stavby'!AN8</f>
        <v>28. 8. 2023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0" t="s">
        <v>22</v>
      </c>
      <c r="E14" s="29"/>
      <c r="F14" s="29"/>
      <c r="G14" s="29"/>
      <c r="H14" s="29"/>
      <c r="I14" s="130" t="s">
        <v>23</v>
      </c>
      <c r="J14" s="133" t="str">
        <f>IF('Rekapitulace stavby'!AN10="","",'Rekapitulace stavby'!AN10)</f>
        <v/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3" t="str">
        <f>IF('Rekapitulace stavby'!E11="","",'Rekapitulace stavby'!E11)</f>
        <v xml:space="preserve"> </v>
      </c>
      <c r="F15" s="29"/>
      <c r="G15" s="29"/>
      <c r="H15" s="29"/>
      <c r="I15" s="130" t="s">
        <v>24</v>
      </c>
      <c r="J15" s="133" t="str">
        <f>IF('Rekapitulace stavby'!AN11="","",'Rekapitulace stavby'!AN11)</f>
        <v/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0" t="s">
        <v>25</v>
      </c>
      <c r="E17" s="29"/>
      <c r="F17" s="29"/>
      <c r="G17" s="29"/>
      <c r="H17" s="29"/>
      <c r="I17" s="130" t="s">
        <v>23</v>
      </c>
      <c r="J17" s="133" t="str">
        <f>'Rekapitulace stavby'!AN13</f>
        <v/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3" t="str">
        <f>'Rekapitulace stavby'!E14</f>
        <v xml:space="preserve"> </v>
      </c>
      <c r="F18" s="133"/>
      <c r="G18" s="133"/>
      <c r="H18" s="133"/>
      <c r="I18" s="130" t="s">
        <v>24</v>
      </c>
      <c r="J18" s="133" t="str">
        <f>'Rekapitulace stavby'!AN14</f>
        <v/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0" t="s">
        <v>26</v>
      </c>
      <c r="E20" s="29"/>
      <c r="F20" s="29"/>
      <c r="G20" s="29"/>
      <c r="H20" s="29"/>
      <c r="I20" s="130" t="s">
        <v>23</v>
      </c>
      <c r="J20" s="133" t="str">
        <f>IF('Rekapitulace stavby'!AN16="","",'Rekapitulace stavby'!AN16)</f>
        <v/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3" t="str">
        <f>IF('Rekapitulace stavby'!E17="","",'Rekapitulace stavby'!E17)</f>
        <v xml:space="preserve"> </v>
      </c>
      <c r="F21" s="29"/>
      <c r="G21" s="29"/>
      <c r="H21" s="29"/>
      <c r="I21" s="130" t="s">
        <v>24</v>
      </c>
      <c r="J21" s="133" t="str">
        <f>IF('Rekapitulace stavby'!AN17="","",'Rekapitulace stavby'!AN17)</f>
        <v/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0" t="s">
        <v>28</v>
      </c>
      <c r="E23" s="29"/>
      <c r="F23" s="29"/>
      <c r="G23" s="29"/>
      <c r="H23" s="29"/>
      <c r="I23" s="130" t="s">
        <v>23</v>
      </c>
      <c r="J23" s="133" t="str">
        <f>IF('Rekapitulace stavby'!AN19="","",'Rekapitulace stavby'!AN19)</f>
        <v/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3" t="str">
        <f>IF('Rekapitulace stavby'!E20="","",'Rekapitulace stavby'!E20)</f>
        <v xml:space="preserve"> </v>
      </c>
      <c r="F24" s="29"/>
      <c r="G24" s="29"/>
      <c r="H24" s="29"/>
      <c r="I24" s="130" t="s">
        <v>24</v>
      </c>
      <c r="J24" s="133" t="str">
        <f>IF('Rekapitulace stavby'!AN20="","",'Rekapitulace stavby'!AN20)</f>
        <v/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0" t="s">
        <v>29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39"/>
      <c r="E29" s="139"/>
      <c r="F29" s="139"/>
      <c r="G29" s="139"/>
      <c r="H29" s="139"/>
      <c r="I29" s="139"/>
      <c r="J29" s="139"/>
      <c r="K29" s="139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0" t="s">
        <v>30</v>
      </c>
      <c r="E30" s="29"/>
      <c r="F30" s="29"/>
      <c r="G30" s="29"/>
      <c r="H30" s="29"/>
      <c r="I30" s="29"/>
      <c r="J30" s="141">
        <f>ROUND(J128, 2)</f>
        <v>766024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39"/>
      <c r="E31" s="139"/>
      <c r="F31" s="139"/>
      <c r="G31" s="139"/>
      <c r="H31" s="139"/>
      <c r="I31" s="139"/>
      <c r="J31" s="139"/>
      <c r="K31" s="139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2" t="s">
        <v>32</v>
      </c>
      <c r="G32" s="29"/>
      <c r="H32" s="29"/>
      <c r="I32" s="142" t="s">
        <v>31</v>
      </c>
      <c r="J32" s="142" t="s">
        <v>33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3" t="s">
        <v>34</v>
      </c>
      <c r="E33" s="130" t="s">
        <v>35</v>
      </c>
      <c r="F33" s="144">
        <f>ROUND((SUM(BE128:BE191)),  2)</f>
        <v>766024</v>
      </c>
      <c r="G33" s="29"/>
      <c r="H33" s="29"/>
      <c r="I33" s="145">
        <v>0.20999999999999999</v>
      </c>
      <c r="J33" s="144">
        <f>ROUND(((SUM(BE128:BE191))*I33),  2)</f>
        <v>160865.04000000001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30" t="s">
        <v>36</v>
      </c>
      <c r="F34" s="144">
        <f>ROUND((SUM(BF128:BF191)),  2)</f>
        <v>0</v>
      </c>
      <c r="G34" s="29"/>
      <c r="H34" s="29"/>
      <c r="I34" s="145">
        <v>0.14999999999999999</v>
      </c>
      <c r="J34" s="144">
        <f>ROUND(((SUM(BF128:BF191))*I34),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0" t="s">
        <v>37</v>
      </c>
      <c r="F35" s="144">
        <f>ROUND((SUM(BG128:BG191)),  2)</f>
        <v>0</v>
      </c>
      <c r="G35" s="29"/>
      <c r="H35" s="29"/>
      <c r="I35" s="145">
        <v>0.20999999999999999</v>
      </c>
      <c r="J35" s="144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0" t="s">
        <v>38</v>
      </c>
      <c r="F36" s="144">
        <f>ROUND((SUM(BH128:BH191)),  2)</f>
        <v>0</v>
      </c>
      <c r="G36" s="29"/>
      <c r="H36" s="29"/>
      <c r="I36" s="145">
        <v>0.14999999999999999</v>
      </c>
      <c r="J36" s="144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30" t="s">
        <v>39</v>
      </c>
      <c r="F37" s="144">
        <f>ROUND((SUM(BI128:BI191)),  2)</f>
        <v>0</v>
      </c>
      <c r="G37" s="29"/>
      <c r="H37" s="29"/>
      <c r="I37" s="145">
        <v>0</v>
      </c>
      <c r="J37" s="144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46"/>
      <c r="D39" s="147" t="s">
        <v>40</v>
      </c>
      <c r="E39" s="148"/>
      <c r="F39" s="148"/>
      <c r="G39" s="149" t="s">
        <v>41</v>
      </c>
      <c r="H39" s="150" t="s">
        <v>42</v>
      </c>
      <c r="I39" s="148"/>
      <c r="J39" s="151">
        <f>SUM(J30:J37)</f>
        <v>926889.04000000004</v>
      </c>
      <c r="K39" s="152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53" t="s">
        <v>43</v>
      </c>
      <c r="E50" s="154"/>
      <c r="F50" s="154"/>
      <c r="G50" s="153" t="s">
        <v>44</v>
      </c>
      <c r="H50" s="154"/>
      <c r="I50" s="154"/>
      <c r="J50" s="154"/>
      <c r="K50" s="154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55" t="s">
        <v>45</v>
      </c>
      <c r="E61" s="156"/>
      <c r="F61" s="157" t="s">
        <v>46</v>
      </c>
      <c r="G61" s="155" t="s">
        <v>45</v>
      </c>
      <c r="H61" s="156"/>
      <c r="I61" s="156"/>
      <c r="J61" s="158" t="s">
        <v>46</v>
      </c>
      <c r="K61" s="156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53" t="s">
        <v>47</v>
      </c>
      <c r="E65" s="159"/>
      <c r="F65" s="159"/>
      <c r="G65" s="153" t="s">
        <v>48</v>
      </c>
      <c r="H65" s="159"/>
      <c r="I65" s="159"/>
      <c r="J65" s="159"/>
      <c r="K65" s="159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55" t="s">
        <v>45</v>
      </c>
      <c r="E76" s="156"/>
      <c r="F76" s="157" t="s">
        <v>46</v>
      </c>
      <c r="G76" s="155" t="s">
        <v>45</v>
      </c>
      <c r="H76" s="156"/>
      <c r="I76" s="156"/>
      <c r="J76" s="158" t="s">
        <v>46</v>
      </c>
      <c r="K76" s="156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hidden="1" s="2" customFormat="1" ht="6.96" customHeight="1">
      <c r="A81" s="29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hidden="1" s="2" customFormat="1" ht="24.96" customHeight="1">
      <c r="A82" s="29"/>
      <c r="B82" s="30"/>
      <c r="C82" s="20" t="s">
        <v>87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hidden="1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hidden="1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hidden="1" s="2" customFormat="1" ht="16.5" customHeight="1">
      <c r="A85" s="29"/>
      <c r="B85" s="30"/>
      <c r="C85" s="31"/>
      <c r="D85" s="31"/>
      <c r="E85" s="164" t="str">
        <f>E7</f>
        <v>MŠ Novoměstská – FVE 41 kWp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hidden="1" s="2" customFormat="1" ht="12" customHeight="1">
      <c r="A86" s="29"/>
      <c r="B86" s="30"/>
      <c r="C86" s="26" t="s">
        <v>85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hidden="1" s="2" customFormat="1" ht="16.5" customHeight="1">
      <c r="A87" s="29"/>
      <c r="B87" s="30"/>
      <c r="C87" s="31"/>
      <c r="D87" s="31"/>
      <c r="E87" s="66" t="str">
        <f>E9</f>
        <v>01 - 1.etapa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hidden="1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hidden="1" s="2" customFormat="1" ht="12" customHeight="1">
      <c r="A89" s="29"/>
      <c r="B89" s="30"/>
      <c r="C89" s="26" t="s">
        <v>18</v>
      </c>
      <c r="D89" s="31"/>
      <c r="E89" s="31"/>
      <c r="F89" s="23" t="str">
        <f>F12</f>
        <v xml:space="preserve"> </v>
      </c>
      <c r="G89" s="31"/>
      <c r="H89" s="31"/>
      <c r="I89" s="26" t="s">
        <v>20</v>
      </c>
      <c r="J89" s="69" t="str">
        <f>IF(J12="","",J12)</f>
        <v>28. 8. 2023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hidden="1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hidden="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 xml:space="preserve"> </v>
      </c>
      <c r="G91" s="31"/>
      <c r="H91" s="31"/>
      <c r="I91" s="26" t="s">
        <v>26</v>
      </c>
      <c r="J91" s="27" t="str">
        <f>E21</f>
        <v xml:space="preserve"> 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hidden="1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 xml:space="preserve"> </v>
      </c>
      <c r="G92" s="31"/>
      <c r="H92" s="31"/>
      <c r="I92" s="26" t="s">
        <v>28</v>
      </c>
      <c r="J92" s="27" t="str">
        <f>E24</f>
        <v xml:space="preserve"> 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hidden="1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hidden="1" s="2" customFormat="1" ht="29.28" customHeight="1">
      <c r="A94" s="29"/>
      <c r="B94" s="30"/>
      <c r="C94" s="165" t="s">
        <v>88</v>
      </c>
      <c r="D94" s="166"/>
      <c r="E94" s="166"/>
      <c r="F94" s="166"/>
      <c r="G94" s="166"/>
      <c r="H94" s="166"/>
      <c r="I94" s="166"/>
      <c r="J94" s="167" t="s">
        <v>89</v>
      </c>
      <c r="K94" s="166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hidden="1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hidden="1" s="2" customFormat="1" ht="22.8" customHeight="1">
      <c r="A96" s="29"/>
      <c r="B96" s="30"/>
      <c r="C96" s="168" t="s">
        <v>90</v>
      </c>
      <c r="D96" s="31"/>
      <c r="E96" s="31"/>
      <c r="F96" s="31"/>
      <c r="G96" s="31"/>
      <c r="H96" s="31"/>
      <c r="I96" s="31"/>
      <c r="J96" s="100">
        <f>J128</f>
        <v>766024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91</v>
      </c>
    </row>
    <row r="97" hidden="1" s="9" customFormat="1" ht="24.96" customHeight="1">
      <c r="A97" s="9"/>
      <c r="B97" s="169"/>
      <c r="C97" s="170"/>
      <c r="D97" s="171" t="s">
        <v>92</v>
      </c>
      <c r="E97" s="172"/>
      <c r="F97" s="172"/>
      <c r="G97" s="172"/>
      <c r="H97" s="172"/>
      <c r="I97" s="172"/>
      <c r="J97" s="173">
        <f>J129</f>
        <v>233910</v>
      </c>
      <c r="K97" s="170"/>
      <c r="L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75"/>
      <c r="C98" s="176"/>
      <c r="D98" s="177" t="s">
        <v>93</v>
      </c>
      <c r="E98" s="178"/>
      <c r="F98" s="178"/>
      <c r="G98" s="178"/>
      <c r="H98" s="178"/>
      <c r="I98" s="178"/>
      <c r="J98" s="179">
        <f>J130</f>
        <v>114314</v>
      </c>
      <c r="K98" s="176"/>
      <c r="L98" s="18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75"/>
      <c r="C99" s="176"/>
      <c r="D99" s="177" t="s">
        <v>94</v>
      </c>
      <c r="E99" s="178"/>
      <c r="F99" s="178"/>
      <c r="G99" s="178"/>
      <c r="H99" s="178"/>
      <c r="I99" s="178"/>
      <c r="J99" s="179">
        <f>J138</f>
        <v>26190</v>
      </c>
      <c r="K99" s="176"/>
      <c r="L99" s="18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75"/>
      <c r="C100" s="176"/>
      <c r="D100" s="177" t="s">
        <v>95</v>
      </c>
      <c r="E100" s="178"/>
      <c r="F100" s="178"/>
      <c r="G100" s="178"/>
      <c r="H100" s="178"/>
      <c r="I100" s="178"/>
      <c r="J100" s="179">
        <f>J142</f>
        <v>43590</v>
      </c>
      <c r="K100" s="176"/>
      <c r="L100" s="18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75"/>
      <c r="C101" s="176"/>
      <c r="D101" s="177" t="s">
        <v>96</v>
      </c>
      <c r="E101" s="178"/>
      <c r="F101" s="178"/>
      <c r="G101" s="178"/>
      <c r="H101" s="178"/>
      <c r="I101" s="178"/>
      <c r="J101" s="179">
        <f>J148</f>
        <v>49816</v>
      </c>
      <c r="K101" s="176"/>
      <c r="L101" s="18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9" customFormat="1" ht="24.96" customHeight="1">
      <c r="A102" s="9"/>
      <c r="B102" s="169"/>
      <c r="C102" s="170"/>
      <c r="D102" s="171" t="s">
        <v>97</v>
      </c>
      <c r="E102" s="172"/>
      <c r="F102" s="172"/>
      <c r="G102" s="172"/>
      <c r="H102" s="172"/>
      <c r="I102" s="172"/>
      <c r="J102" s="173">
        <f>J157</f>
        <v>21350</v>
      </c>
      <c r="K102" s="170"/>
      <c r="L102" s="17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9" customFormat="1" ht="24.96" customHeight="1">
      <c r="A103" s="9"/>
      <c r="B103" s="169"/>
      <c r="C103" s="170"/>
      <c r="D103" s="171" t="s">
        <v>98</v>
      </c>
      <c r="E103" s="172"/>
      <c r="F103" s="172"/>
      <c r="G103" s="172"/>
      <c r="H103" s="172"/>
      <c r="I103" s="172"/>
      <c r="J103" s="173">
        <f>J162</f>
        <v>450264</v>
      </c>
      <c r="K103" s="170"/>
      <c r="L103" s="17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10" customFormat="1" ht="19.92" customHeight="1">
      <c r="A104" s="10"/>
      <c r="B104" s="175"/>
      <c r="C104" s="176"/>
      <c r="D104" s="177" t="s">
        <v>99</v>
      </c>
      <c r="E104" s="178"/>
      <c r="F104" s="178"/>
      <c r="G104" s="178"/>
      <c r="H104" s="178"/>
      <c r="I104" s="178"/>
      <c r="J104" s="179">
        <f>J163</f>
        <v>139500</v>
      </c>
      <c r="K104" s="176"/>
      <c r="L104" s="18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75"/>
      <c r="C105" s="176"/>
      <c r="D105" s="177" t="s">
        <v>100</v>
      </c>
      <c r="E105" s="178"/>
      <c r="F105" s="178"/>
      <c r="G105" s="178"/>
      <c r="H105" s="178"/>
      <c r="I105" s="178"/>
      <c r="J105" s="179">
        <f>J169</f>
        <v>310764</v>
      </c>
      <c r="K105" s="176"/>
      <c r="L105" s="18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9" customFormat="1" ht="24.96" customHeight="1">
      <c r="A106" s="9"/>
      <c r="B106" s="169"/>
      <c r="C106" s="170"/>
      <c r="D106" s="171" t="s">
        <v>101</v>
      </c>
      <c r="E106" s="172"/>
      <c r="F106" s="172"/>
      <c r="G106" s="172"/>
      <c r="H106" s="172"/>
      <c r="I106" s="172"/>
      <c r="J106" s="173">
        <f>J182</f>
        <v>60500</v>
      </c>
      <c r="K106" s="170"/>
      <c r="L106" s="17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hidden="1" s="10" customFormat="1" ht="19.92" customHeight="1">
      <c r="A107" s="10"/>
      <c r="B107" s="175"/>
      <c r="C107" s="176"/>
      <c r="D107" s="177" t="s">
        <v>102</v>
      </c>
      <c r="E107" s="178"/>
      <c r="F107" s="178"/>
      <c r="G107" s="178"/>
      <c r="H107" s="178"/>
      <c r="I107" s="178"/>
      <c r="J107" s="179">
        <f>J183</f>
        <v>27500</v>
      </c>
      <c r="K107" s="176"/>
      <c r="L107" s="18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75"/>
      <c r="C108" s="176"/>
      <c r="D108" s="177" t="s">
        <v>103</v>
      </c>
      <c r="E108" s="178"/>
      <c r="F108" s="178"/>
      <c r="G108" s="178"/>
      <c r="H108" s="178"/>
      <c r="I108" s="178"/>
      <c r="J108" s="179">
        <f>J187</f>
        <v>33000</v>
      </c>
      <c r="K108" s="176"/>
      <c r="L108" s="18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2" customFormat="1" ht="21.84" customHeight="1">
      <c r="A109" s="29"/>
      <c r="B109" s="30"/>
      <c r="C109" s="31"/>
      <c r="D109" s="31"/>
      <c r="E109" s="31"/>
      <c r="F109" s="31"/>
      <c r="G109" s="31"/>
      <c r="H109" s="31"/>
      <c r="I109" s="31"/>
      <c r="J109" s="31"/>
      <c r="K109" s="31"/>
      <c r="L109" s="53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hidden="1" s="2" customFormat="1" ht="6.96" customHeight="1">
      <c r="A110" s="29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3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hidden="1"/>
    <row r="112" hidden="1"/>
    <row r="113" hidden="1"/>
    <row r="114" s="2" customFormat="1" ht="6.96" customHeight="1">
      <c r="A114" s="29"/>
      <c r="B114" s="58"/>
      <c r="C114" s="59"/>
      <c r="D114" s="59"/>
      <c r="E114" s="59"/>
      <c r="F114" s="59"/>
      <c r="G114" s="59"/>
      <c r="H114" s="59"/>
      <c r="I114" s="59"/>
      <c r="J114" s="59"/>
      <c r="K114" s="59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24.96" customHeight="1">
      <c r="A115" s="29"/>
      <c r="B115" s="30"/>
      <c r="C115" s="20" t="s">
        <v>104</v>
      </c>
      <c r="D115" s="31"/>
      <c r="E115" s="31"/>
      <c r="F115" s="31"/>
      <c r="G115" s="31"/>
      <c r="H115" s="31"/>
      <c r="I115" s="31"/>
      <c r="J115" s="31"/>
      <c r="K115" s="31"/>
      <c r="L115" s="53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6.96" customHeight="1">
      <c r="A116" s="29"/>
      <c r="B116" s="30"/>
      <c r="C116" s="31"/>
      <c r="D116" s="31"/>
      <c r="E116" s="31"/>
      <c r="F116" s="31"/>
      <c r="G116" s="31"/>
      <c r="H116" s="31"/>
      <c r="I116" s="31"/>
      <c r="J116" s="31"/>
      <c r="K116" s="31"/>
      <c r="L116" s="53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2" customHeight="1">
      <c r="A117" s="29"/>
      <c r="B117" s="30"/>
      <c r="C117" s="26" t="s">
        <v>14</v>
      </c>
      <c r="D117" s="31"/>
      <c r="E117" s="31"/>
      <c r="F117" s="31"/>
      <c r="G117" s="31"/>
      <c r="H117" s="31"/>
      <c r="I117" s="31"/>
      <c r="J117" s="31"/>
      <c r="K117" s="31"/>
      <c r="L117" s="53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6.5" customHeight="1">
      <c r="A118" s="29"/>
      <c r="B118" s="30"/>
      <c r="C118" s="31"/>
      <c r="D118" s="31"/>
      <c r="E118" s="164" t="str">
        <f>E7</f>
        <v>MŠ Novoměstská – FVE 41 kWp</v>
      </c>
      <c r="F118" s="26"/>
      <c r="G118" s="26"/>
      <c r="H118" s="26"/>
      <c r="I118" s="31"/>
      <c r="J118" s="31"/>
      <c r="K118" s="31"/>
      <c r="L118" s="53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12" customHeight="1">
      <c r="A119" s="29"/>
      <c r="B119" s="30"/>
      <c r="C119" s="26" t="s">
        <v>85</v>
      </c>
      <c r="D119" s="31"/>
      <c r="E119" s="31"/>
      <c r="F119" s="31"/>
      <c r="G119" s="31"/>
      <c r="H119" s="31"/>
      <c r="I119" s="31"/>
      <c r="J119" s="31"/>
      <c r="K119" s="31"/>
      <c r="L119" s="53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2" customFormat="1" ht="16.5" customHeight="1">
      <c r="A120" s="29"/>
      <c r="B120" s="30"/>
      <c r="C120" s="31"/>
      <c r="D120" s="31"/>
      <c r="E120" s="66" t="str">
        <f>E9</f>
        <v>01 - 1.etapa</v>
      </c>
      <c r="F120" s="31"/>
      <c r="G120" s="31"/>
      <c r="H120" s="31"/>
      <c r="I120" s="31"/>
      <c r="J120" s="31"/>
      <c r="K120" s="31"/>
      <c r="L120" s="53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="2" customFormat="1" ht="6.96" customHeight="1">
      <c r="A121" s="29"/>
      <c r="B121" s="30"/>
      <c r="C121" s="31"/>
      <c r="D121" s="31"/>
      <c r="E121" s="31"/>
      <c r="F121" s="31"/>
      <c r="G121" s="31"/>
      <c r="H121" s="31"/>
      <c r="I121" s="31"/>
      <c r="J121" s="31"/>
      <c r="K121" s="31"/>
      <c r="L121" s="53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="2" customFormat="1" ht="12" customHeight="1">
      <c r="A122" s="29"/>
      <c r="B122" s="30"/>
      <c r="C122" s="26" t="s">
        <v>18</v>
      </c>
      <c r="D122" s="31"/>
      <c r="E122" s="31"/>
      <c r="F122" s="23" t="str">
        <f>F12</f>
        <v xml:space="preserve"> </v>
      </c>
      <c r="G122" s="31"/>
      <c r="H122" s="31"/>
      <c r="I122" s="26" t="s">
        <v>20</v>
      </c>
      <c r="J122" s="69" t="str">
        <f>IF(J12="","",J12)</f>
        <v>28. 8. 2023</v>
      </c>
      <c r="K122" s="31"/>
      <c r="L122" s="53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="2" customFormat="1" ht="6.96" customHeight="1">
      <c r="A123" s="29"/>
      <c r="B123" s="30"/>
      <c r="C123" s="31"/>
      <c r="D123" s="31"/>
      <c r="E123" s="31"/>
      <c r="F123" s="31"/>
      <c r="G123" s="31"/>
      <c r="H123" s="31"/>
      <c r="I123" s="31"/>
      <c r="J123" s="31"/>
      <c r="K123" s="31"/>
      <c r="L123" s="53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="2" customFormat="1" ht="15.15" customHeight="1">
      <c r="A124" s="29"/>
      <c r="B124" s="30"/>
      <c r="C124" s="26" t="s">
        <v>22</v>
      </c>
      <c r="D124" s="31"/>
      <c r="E124" s="31"/>
      <c r="F124" s="23" t="str">
        <f>E15</f>
        <v xml:space="preserve"> </v>
      </c>
      <c r="G124" s="31"/>
      <c r="H124" s="31"/>
      <c r="I124" s="26" t="s">
        <v>26</v>
      </c>
      <c r="J124" s="27" t="str">
        <f>E21</f>
        <v xml:space="preserve"> </v>
      </c>
      <c r="K124" s="31"/>
      <c r="L124" s="53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="2" customFormat="1" ht="15.15" customHeight="1">
      <c r="A125" s="29"/>
      <c r="B125" s="30"/>
      <c r="C125" s="26" t="s">
        <v>25</v>
      </c>
      <c r="D125" s="31"/>
      <c r="E125" s="31"/>
      <c r="F125" s="23" t="str">
        <f>IF(E18="","",E18)</f>
        <v xml:space="preserve"> </v>
      </c>
      <c r="G125" s="31"/>
      <c r="H125" s="31"/>
      <c r="I125" s="26" t="s">
        <v>28</v>
      </c>
      <c r="J125" s="27" t="str">
        <f>E24</f>
        <v xml:space="preserve"> </v>
      </c>
      <c r="K125" s="31"/>
      <c r="L125" s="53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="2" customFormat="1" ht="10.32" customHeight="1">
      <c r="A126" s="29"/>
      <c r="B126" s="30"/>
      <c r="C126" s="31"/>
      <c r="D126" s="31"/>
      <c r="E126" s="31"/>
      <c r="F126" s="31"/>
      <c r="G126" s="31"/>
      <c r="H126" s="31"/>
      <c r="I126" s="31"/>
      <c r="J126" s="31"/>
      <c r="K126" s="31"/>
      <c r="L126" s="53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="11" customFormat="1" ht="29.28" customHeight="1">
      <c r="A127" s="181"/>
      <c r="B127" s="182"/>
      <c r="C127" s="183" t="s">
        <v>105</v>
      </c>
      <c r="D127" s="184" t="s">
        <v>55</v>
      </c>
      <c r="E127" s="184" t="s">
        <v>51</v>
      </c>
      <c r="F127" s="184" t="s">
        <v>52</v>
      </c>
      <c r="G127" s="184" t="s">
        <v>106</v>
      </c>
      <c r="H127" s="184" t="s">
        <v>107</v>
      </c>
      <c r="I127" s="184" t="s">
        <v>108</v>
      </c>
      <c r="J127" s="185" t="s">
        <v>89</v>
      </c>
      <c r="K127" s="186" t="s">
        <v>109</v>
      </c>
      <c r="L127" s="187"/>
      <c r="M127" s="90" t="s">
        <v>1</v>
      </c>
      <c r="N127" s="91" t="s">
        <v>34</v>
      </c>
      <c r="O127" s="91" t="s">
        <v>110</v>
      </c>
      <c r="P127" s="91" t="s">
        <v>111</v>
      </c>
      <c r="Q127" s="91" t="s">
        <v>112</v>
      </c>
      <c r="R127" s="91" t="s">
        <v>113</v>
      </c>
      <c r="S127" s="91" t="s">
        <v>114</v>
      </c>
      <c r="T127" s="92" t="s">
        <v>115</v>
      </c>
      <c r="U127" s="181"/>
      <c r="V127" s="181"/>
      <c r="W127" s="181"/>
      <c r="X127" s="181"/>
      <c r="Y127" s="181"/>
      <c r="Z127" s="181"/>
      <c r="AA127" s="181"/>
      <c r="AB127" s="181"/>
      <c r="AC127" s="181"/>
      <c r="AD127" s="181"/>
      <c r="AE127" s="181"/>
    </row>
    <row r="128" s="2" customFormat="1" ht="22.8" customHeight="1">
      <c r="A128" s="29"/>
      <c r="B128" s="30"/>
      <c r="C128" s="97" t="s">
        <v>116</v>
      </c>
      <c r="D128" s="31"/>
      <c r="E128" s="31"/>
      <c r="F128" s="31"/>
      <c r="G128" s="31"/>
      <c r="H128" s="31"/>
      <c r="I128" s="31"/>
      <c r="J128" s="188">
        <f>BK128</f>
        <v>766024</v>
      </c>
      <c r="K128" s="31"/>
      <c r="L128" s="35"/>
      <c r="M128" s="93"/>
      <c r="N128" s="189"/>
      <c r="O128" s="94"/>
      <c r="P128" s="190">
        <f>P129+P157+P162+P182</f>
        <v>111.166</v>
      </c>
      <c r="Q128" s="94"/>
      <c r="R128" s="190">
        <f>R129+R157+R162+R182</f>
        <v>0.012369999999999999</v>
      </c>
      <c r="S128" s="94"/>
      <c r="T128" s="191">
        <f>T129+T157+T162+T182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4" t="s">
        <v>69</v>
      </c>
      <c r="AU128" s="14" t="s">
        <v>91</v>
      </c>
      <c r="BK128" s="192">
        <f>BK129+BK157+BK162+BK182</f>
        <v>766024</v>
      </c>
    </row>
    <row r="129" s="12" customFormat="1" ht="25.92" customHeight="1">
      <c r="A129" s="12"/>
      <c r="B129" s="193"/>
      <c r="C129" s="194"/>
      <c r="D129" s="195" t="s">
        <v>69</v>
      </c>
      <c r="E129" s="196" t="s">
        <v>117</v>
      </c>
      <c r="F129" s="196" t="s">
        <v>118</v>
      </c>
      <c r="G129" s="194"/>
      <c r="H129" s="194"/>
      <c r="I129" s="194"/>
      <c r="J129" s="197">
        <f>BK129</f>
        <v>233910</v>
      </c>
      <c r="K129" s="194"/>
      <c r="L129" s="198"/>
      <c r="M129" s="199"/>
      <c r="N129" s="200"/>
      <c r="O129" s="200"/>
      <c r="P129" s="201">
        <f>P130+P138+P142+P148</f>
        <v>109.029</v>
      </c>
      <c r="Q129" s="200"/>
      <c r="R129" s="201">
        <f>R130+R138+R142+R148</f>
        <v>0.010749999999999999</v>
      </c>
      <c r="S129" s="200"/>
      <c r="T129" s="202">
        <f>T130+T138+T142+T148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3" t="s">
        <v>78</v>
      </c>
      <c r="AT129" s="204" t="s">
        <v>69</v>
      </c>
      <c r="AU129" s="204" t="s">
        <v>70</v>
      </c>
      <c r="AY129" s="203" t="s">
        <v>119</v>
      </c>
      <c r="BK129" s="205">
        <f>BK130+BK138+BK142+BK148</f>
        <v>233910</v>
      </c>
    </row>
    <row r="130" s="12" customFormat="1" ht="22.8" customHeight="1">
      <c r="A130" s="12"/>
      <c r="B130" s="193"/>
      <c r="C130" s="194"/>
      <c r="D130" s="195" t="s">
        <v>69</v>
      </c>
      <c r="E130" s="206" t="s">
        <v>120</v>
      </c>
      <c r="F130" s="206" t="s">
        <v>121</v>
      </c>
      <c r="G130" s="194"/>
      <c r="H130" s="194"/>
      <c r="I130" s="194"/>
      <c r="J130" s="207">
        <f>BK130</f>
        <v>114314</v>
      </c>
      <c r="K130" s="194"/>
      <c r="L130" s="198"/>
      <c r="M130" s="199"/>
      <c r="N130" s="200"/>
      <c r="O130" s="200"/>
      <c r="P130" s="201">
        <f>SUM(P131:P137)</f>
        <v>8.2119999999999997</v>
      </c>
      <c r="Q130" s="200"/>
      <c r="R130" s="201">
        <f>SUM(R131:R137)</f>
        <v>0.0097499999999999983</v>
      </c>
      <c r="S130" s="200"/>
      <c r="T130" s="202">
        <f>SUM(T131:T137)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3" t="s">
        <v>78</v>
      </c>
      <c r="AT130" s="204" t="s">
        <v>69</v>
      </c>
      <c r="AU130" s="204" t="s">
        <v>78</v>
      </c>
      <c r="AY130" s="203" t="s">
        <v>119</v>
      </c>
      <c r="BK130" s="205">
        <f>SUM(BK131:BK137)</f>
        <v>114314</v>
      </c>
    </row>
    <row r="131" s="2" customFormat="1" ht="37.8" customHeight="1">
      <c r="A131" s="29"/>
      <c r="B131" s="30"/>
      <c r="C131" s="208" t="s">
        <v>122</v>
      </c>
      <c r="D131" s="208" t="s">
        <v>123</v>
      </c>
      <c r="E131" s="209" t="s">
        <v>124</v>
      </c>
      <c r="F131" s="210" t="s">
        <v>125</v>
      </c>
      <c r="G131" s="211" t="s">
        <v>126</v>
      </c>
      <c r="H131" s="212">
        <v>120</v>
      </c>
      <c r="I131" s="213">
        <v>26.600000000000001</v>
      </c>
      <c r="J131" s="213">
        <f>ROUND(I131*H131,2)</f>
        <v>3192</v>
      </c>
      <c r="K131" s="214"/>
      <c r="L131" s="35"/>
      <c r="M131" s="215" t="s">
        <v>1</v>
      </c>
      <c r="N131" s="216" t="s">
        <v>35</v>
      </c>
      <c r="O131" s="217">
        <v>0.068000000000000005</v>
      </c>
      <c r="P131" s="217">
        <f>O131*H131</f>
        <v>8.1600000000000001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19" t="s">
        <v>127</v>
      </c>
      <c r="AT131" s="219" t="s">
        <v>123</v>
      </c>
      <c r="AU131" s="219" t="s">
        <v>80</v>
      </c>
      <c r="AY131" s="14" t="s">
        <v>119</v>
      </c>
      <c r="BE131" s="220">
        <f>IF(N131="základní",J131,0)</f>
        <v>3192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4" t="s">
        <v>78</v>
      </c>
      <c r="BK131" s="220">
        <f>ROUND(I131*H131,2)</f>
        <v>3192</v>
      </c>
      <c r="BL131" s="14" t="s">
        <v>127</v>
      </c>
      <c r="BM131" s="219" t="s">
        <v>128</v>
      </c>
    </row>
    <row r="132" s="2" customFormat="1" ht="21.75" customHeight="1">
      <c r="A132" s="29"/>
      <c r="B132" s="30"/>
      <c r="C132" s="221" t="s">
        <v>129</v>
      </c>
      <c r="D132" s="221" t="s">
        <v>117</v>
      </c>
      <c r="E132" s="222" t="s">
        <v>130</v>
      </c>
      <c r="F132" s="223" t="s">
        <v>131</v>
      </c>
      <c r="G132" s="224" t="s">
        <v>126</v>
      </c>
      <c r="H132" s="225">
        <v>120</v>
      </c>
      <c r="I132" s="226">
        <v>71.599999999999994</v>
      </c>
      <c r="J132" s="226">
        <f>ROUND(I132*H132,2)</f>
        <v>8592</v>
      </c>
      <c r="K132" s="227"/>
      <c r="L132" s="228"/>
      <c r="M132" s="229" t="s">
        <v>1</v>
      </c>
      <c r="N132" s="230" t="s">
        <v>35</v>
      </c>
      <c r="O132" s="217">
        <v>0</v>
      </c>
      <c r="P132" s="217">
        <f>O132*H132</f>
        <v>0</v>
      </c>
      <c r="Q132" s="217">
        <v>6.9999999999999994E-05</v>
      </c>
      <c r="R132" s="217">
        <f>Q132*H132</f>
        <v>0.0083999999999999995</v>
      </c>
      <c r="S132" s="217">
        <v>0</v>
      </c>
      <c r="T132" s="21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19" t="s">
        <v>132</v>
      </c>
      <c r="AT132" s="219" t="s">
        <v>117</v>
      </c>
      <c r="AU132" s="219" t="s">
        <v>80</v>
      </c>
      <c r="AY132" s="14" t="s">
        <v>119</v>
      </c>
      <c r="BE132" s="220">
        <f>IF(N132="základní",J132,0)</f>
        <v>8592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4" t="s">
        <v>78</v>
      </c>
      <c r="BK132" s="220">
        <f>ROUND(I132*H132,2)</f>
        <v>8592</v>
      </c>
      <c r="BL132" s="14" t="s">
        <v>132</v>
      </c>
      <c r="BM132" s="219" t="s">
        <v>133</v>
      </c>
    </row>
    <row r="133" s="2" customFormat="1" ht="16.5" customHeight="1">
      <c r="A133" s="29"/>
      <c r="B133" s="30"/>
      <c r="C133" s="208" t="s">
        <v>134</v>
      </c>
      <c r="D133" s="208" t="s">
        <v>123</v>
      </c>
      <c r="E133" s="209" t="s">
        <v>135</v>
      </c>
      <c r="F133" s="210" t="s">
        <v>136</v>
      </c>
      <c r="G133" s="211" t="s">
        <v>137</v>
      </c>
      <c r="H133" s="212">
        <v>1</v>
      </c>
      <c r="I133" s="213">
        <v>25000</v>
      </c>
      <c r="J133" s="213">
        <f>ROUND(I133*H133,2)</f>
        <v>25000</v>
      </c>
      <c r="K133" s="214"/>
      <c r="L133" s="35"/>
      <c r="M133" s="215" t="s">
        <v>1</v>
      </c>
      <c r="N133" s="216" t="s">
        <v>35</v>
      </c>
      <c r="O133" s="217">
        <v>0.051999999999999998</v>
      </c>
      <c r="P133" s="217">
        <f>O133*H133</f>
        <v>0.051999999999999998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19" t="s">
        <v>127</v>
      </c>
      <c r="AT133" s="219" t="s">
        <v>123</v>
      </c>
      <c r="AU133" s="219" t="s">
        <v>80</v>
      </c>
      <c r="AY133" s="14" t="s">
        <v>119</v>
      </c>
      <c r="BE133" s="220">
        <f>IF(N133="základní",J133,0)</f>
        <v>25000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4" t="s">
        <v>78</v>
      </c>
      <c r="BK133" s="220">
        <f>ROUND(I133*H133,2)</f>
        <v>25000</v>
      </c>
      <c r="BL133" s="14" t="s">
        <v>127</v>
      </c>
      <c r="BM133" s="219" t="s">
        <v>138</v>
      </c>
    </row>
    <row r="134" s="2" customFormat="1" ht="16.5" customHeight="1">
      <c r="A134" s="29"/>
      <c r="B134" s="30"/>
      <c r="C134" s="221" t="s">
        <v>139</v>
      </c>
      <c r="D134" s="221" t="s">
        <v>117</v>
      </c>
      <c r="E134" s="222" t="s">
        <v>140</v>
      </c>
      <c r="F134" s="223" t="s">
        <v>141</v>
      </c>
      <c r="G134" s="224" t="s">
        <v>137</v>
      </c>
      <c r="H134" s="225">
        <v>1</v>
      </c>
      <c r="I134" s="226">
        <v>30000</v>
      </c>
      <c r="J134" s="226">
        <f>ROUND(I134*H134,2)</f>
        <v>30000</v>
      </c>
      <c r="K134" s="227"/>
      <c r="L134" s="228"/>
      <c r="M134" s="229" t="s">
        <v>1</v>
      </c>
      <c r="N134" s="230" t="s">
        <v>35</v>
      </c>
      <c r="O134" s="217">
        <v>0</v>
      </c>
      <c r="P134" s="217">
        <f>O134*H134</f>
        <v>0</v>
      </c>
      <c r="Q134" s="217">
        <v>0.00052999999999999998</v>
      </c>
      <c r="R134" s="217">
        <f>Q134*H134</f>
        <v>0.00052999999999999998</v>
      </c>
      <c r="S134" s="217">
        <v>0</v>
      </c>
      <c r="T134" s="218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19" t="s">
        <v>132</v>
      </c>
      <c r="AT134" s="219" t="s">
        <v>117</v>
      </c>
      <c r="AU134" s="219" t="s">
        <v>80</v>
      </c>
      <c r="AY134" s="14" t="s">
        <v>119</v>
      </c>
      <c r="BE134" s="220">
        <f>IF(N134="základní",J134,0)</f>
        <v>30000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4" t="s">
        <v>78</v>
      </c>
      <c r="BK134" s="220">
        <f>ROUND(I134*H134,2)</f>
        <v>30000</v>
      </c>
      <c r="BL134" s="14" t="s">
        <v>132</v>
      </c>
      <c r="BM134" s="219" t="s">
        <v>142</v>
      </c>
    </row>
    <row r="135" s="2" customFormat="1" ht="16.5" customHeight="1">
      <c r="A135" s="29"/>
      <c r="B135" s="30"/>
      <c r="C135" s="221" t="s">
        <v>143</v>
      </c>
      <c r="D135" s="221" t="s">
        <v>117</v>
      </c>
      <c r="E135" s="222" t="s">
        <v>144</v>
      </c>
      <c r="F135" s="223" t="s">
        <v>145</v>
      </c>
      <c r="G135" s="224" t="s">
        <v>137</v>
      </c>
      <c r="H135" s="225">
        <v>1</v>
      </c>
      <c r="I135" s="226">
        <v>45000</v>
      </c>
      <c r="J135" s="226">
        <f>ROUND(I135*H135,2)</f>
        <v>45000</v>
      </c>
      <c r="K135" s="227"/>
      <c r="L135" s="228"/>
      <c r="M135" s="229" t="s">
        <v>1</v>
      </c>
      <c r="N135" s="230" t="s">
        <v>35</v>
      </c>
      <c r="O135" s="217">
        <v>0</v>
      </c>
      <c r="P135" s="217">
        <f>O135*H135</f>
        <v>0</v>
      </c>
      <c r="Q135" s="217">
        <v>0.00081999999999999998</v>
      </c>
      <c r="R135" s="217">
        <f>Q135*H135</f>
        <v>0.00081999999999999998</v>
      </c>
      <c r="S135" s="217">
        <v>0</v>
      </c>
      <c r="T135" s="218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19" t="s">
        <v>132</v>
      </c>
      <c r="AT135" s="219" t="s">
        <v>117</v>
      </c>
      <c r="AU135" s="219" t="s">
        <v>80</v>
      </c>
      <c r="AY135" s="14" t="s">
        <v>119</v>
      </c>
      <c r="BE135" s="220">
        <f>IF(N135="základní",J135,0)</f>
        <v>45000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4" t="s">
        <v>78</v>
      </c>
      <c r="BK135" s="220">
        <f>ROUND(I135*H135,2)</f>
        <v>45000</v>
      </c>
      <c r="BL135" s="14" t="s">
        <v>132</v>
      </c>
      <c r="BM135" s="219" t="s">
        <v>146</v>
      </c>
    </row>
    <row r="136" s="2" customFormat="1" ht="16.5" customHeight="1">
      <c r="A136" s="29"/>
      <c r="B136" s="30"/>
      <c r="C136" s="208" t="s">
        <v>147</v>
      </c>
      <c r="D136" s="208" t="s">
        <v>123</v>
      </c>
      <c r="E136" s="209" t="s">
        <v>148</v>
      </c>
      <c r="F136" s="210" t="s">
        <v>149</v>
      </c>
      <c r="G136" s="211" t="s">
        <v>150</v>
      </c>
      <c r="H136" s="212">
        <v>1</v>
      </c>
      <c r="I136" s="213">
        <v>550</v>
      </c>
      <c r="J136" s="213">
        <f>ROUND(I136*H136,2)</f>
        <v>550</v>
      </c>
      <c r="K136" s="214"/>
      <c r="L136" s="35"/>
      <c r="M136" s="215" t="s">
        <v>1</v>
      </c>
      <c r="N136" s="216" t="s">
        <v>35</v>
      </c>
      <c r="O136" s="217">
        <v>0</v>
      </c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19" t="s">
        <v>127</v>
      </c>
      <c r="AT136" s="219" t="s">
        <v>123</v>
      </c>
      <c r="AU136" s="219" t="s">
        <v>80</v>
      </c>
      <c r="AY136" s="14" t="s">
        <v>119</v>
      </c>
      <c r="BE136" s="220">
        <f>IF(N136="základní",J136,0)</f>
        <v>550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4" t="s">
        <v>78</v>
      </c>
      <c r="BK136" s="220">
        <f>ROUND(I136*H136,2)</f>
        <v>550</v>
      </c>
      <c r="BL136" s="14" t="s">
        <v>127</v>
      </c>
      <c r="BM136" s="219" t="s">
        <v>151</v>
      </c>
    </row>
    <row r="137" s="2" customFormat="1" ht="24.15" customHeight="1">
      <c r="A137" s="29"/>
      <c r="B137" s="30"/>
      <c r="C137" s="221" t="s">
        <v>152</v>
      </c>
      <c r="D137" s="221" t="s">
        <v>117</v>
      </c>
      <c r="E137" s="222" t="s">
        <v>148</v>
      </c>
      <c r="F137" s="223" t="s">
        <v>153</v>
      </c>
      <c r="G137" s="224" t="s">
        <v>150</v>
      </c>
      <c r="H137" s="225">
        <v>1</v>
      </c>
      <c r="I137" s="226">
        <v>1980</v>
      </c>
      <c r="J137" s="226">
        <f>ROUND(I137*H137,2)</f>
        <v>1980</v>
      </c>
      <c r="K137" s="227"/>
      <c r="L137" s="228"/>
      <c r="M137" s="229" t="s">
        <v>1</v>
      </c>
      <c r="N137" s="230" t="s">
        <v>35</v>
      </c>
      <c r="O137" s="217">
        <v>0</v>
      </c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19" t="s">
        <v>154</v>
      </c>
      <c r="AT137" s="219" t="s">
        <v>117</v>
      </c>
      <c r="AU137" s="219" t="s">
        <v>80</v>
      </c>
      <c r="AY137" s="14" t="s">
        <v>119</v>
      </c>
      <c r="BE137" s="220">
        <f>IF(N137="základní",J137,0)</f>
        <v>1980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4" t="s">
        <v>78</v>
      </c>
      <c r="BK137" s="220">
        <f>ROUND(I137*H137,2)</f>
        <v>1980</v>
      </c>
      <c r="BL137" s="14" t="s">
        <v>127</v>
      </c>
      <c r="BM137" s="219" t="s">
        <v>155</v>
      </c>
    </row>
    <row r="138" s="12" customFormat="1" ht="22.8" customHeight="1">
      <c r="A138" s="12"/>
      <c r="B138" s="193"/>
      <c r="C138" s="194"/>
      <c r="D138" s="195" t="s">
        <v>69</v>
      </c>
      <c r="E138" s="206" t="s">
        <v>156</v>
      </c>
      <c r="F138" s="206" t="s">
        <v>157</v>
      </c>
      <c r="G138" s="194"/>
      <c r="H138" s="194"/>
      <c r="I138" s="194"/>
      <c r="J138" s="207">
        <f>BK138</f>
        <v>26190</v>
      </c>
      <c r="K138" s="194"/>
      <c r="L138" s="198"/>
      <c r="M138" s="199"/>
      <c r="N138" s="200"/>
      <c r="O138" s="200"/>
      <c r="P138" s="201">
        <f>SUM(P139:P141)</f>
        <v>1.0720000000000001</v>
      </c>
      <c r="Q138" s="200"/>
      <c r="R138" s="201">
        <f>SUM(R139:R141)</f>
        <v>0.001</v>
      </c>
      <c r="S138" s="200"/>
      <c r="T138" s="202">
        <f>SUM(T139:T141)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3" t="s">
        <v>158</v>
      </c>
      <c r="AT138" s="204" t="s">
        <v>69</v>
      </c>
      <c r="AU138" s="204" t="s">
        <v>78</v>
      </c>
      <c r="AY138" s="203" t="s">
        <v>119</v>
      </c>
      <c r="BK138" s="205">
        <f>SUM(BK139:BK141)</f>
        <v>26190</v>
      </c>
    </row>
    <row r="139" s="2" customFormat="1" ht="16.5" customHeight="1">
      <c r="A139" s="29"/>
      <c r="B139" s="30"/>
      <c r="C139" s="208" t="s">
        <v>159</v>
      </c>
      <c r="D139" s="208" t="s">
        <v>123</v>
      </c>
      <c r="E139" s="209" t="s">
        <v>160</v>
      </c>
      <c r="F139" s="210" t="s">
        <v>161</v>
      </c>
      <c r="G139" s="211" t="s">
        <v>137</v>
      </c>
      <c r="H139" s="212">
        <v>1</v>
      </c>
      <c r="I139" s="213">
        <v>10000</v>
      </c>
      <c r="J139" s="213">
        <f>ROUND(I139*H139,2)</f>
        <v>10000</v>
      </c>
      <c r="K139" s="214"/>
      <c r="L139" s="35"/>
      <c r="M139" s="215" t="s">
        <v>1</v>
      </c>
      <c r="N139" s="216" t="s">
        <v>35</v>
      </c>
      <c r="O139" s="217">
        <v>0.071999999999999995</v>
      </c>
      <c r="P139" s="217">
        <f>O139*H139</f>
        <v>0.071999999999999995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19" t="s">
        <v>127</v>
      </c>
      <c r="AT139" s="219" t="s">
        <v>123</v>
      </c>
      <c r="AU139" s="219" t="s">
        <v>80</v>
      </c>
      <c r="AY139" s="14" t="s">
        <v>119</v>
      </c>
      <c r="BE139" s="220">
        <f>IF(N139="základní",J139,0)</f>
        <v>10000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4" t="s">
        <v>78</v>
      </c>
      <c r="BK139" s="220">
        <f>ROUND(I139*H139,2)</f>
        <v>10000</v>
      </c>
      <c r="BL139" s="14" t="s">
        <v>127</v>
      </c>
      <c r="BM139" s="219" t="s">
        <v>162</v>
      </c>
    </row>
    <row r="140" s="2" customFormat="1" ht="16.5" customHeight="1">
      <c r="A140" s="29"/>
      <c r="B140" s="30"/>
      <c r="C140" s="208" t="s">
        <v>163</v>
      </c>
      <c r="D140" s="208" t="s">
        <v>123</v>
      </c>
      <c r="E140" s="209" t="s">
        <v>164</v>
      </c>
      <c r="F140" s="210" t="s">
        <v>165</v>
      </c>
      <c r="G140" s="211" t="s">
        <v>150</v>
      </c>
      <c r="H140" s="212">
        <v>1</v>
      </c>
      <c r="I140" s="213">
        <v>1190</v>
      </c>
      <c r="J140" s="213">
        <f>ROUND(I140*H140,2)</f>
        <v>1190</v>
      </c>
      <c r="K140" s="214"/>
      <c r="L140" s="35"/>
      <c r="M140" s="215" t="s">
        <v>1</v>
      </c>
      <c r="N140" s="216" t="s">
        <v>35</v>
      </c>
      <c r="O140" s="217">
        <v>1</v>
      </c>
      <c r="P140" s="217">
        <f>O140*H140</f>
        <v>1</v>
      </c>
      <c r="Q140" s="217">
        <v>0.001</v>
      </c>
      <c r="R140" s="217">
        <f>Q140*H140</f>
        <v>0.001</v>
      </c>
      <c r="S140" s="217">
        <v>0</v>
      </c>
      <c r="T140" s="21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19" t="s">
        <v>127</v>
      </c>
      <c r="AT140" s="219" t="s">
        <v>123</v>
      </c>
      <c r="AU140" s="219" t="s">
        <v>80</v>
      </c>
      <c r="AY140" s="14" t="s">
        <v>119</v>
      </c>
      <c r="BE140" s="220">
        <f>IF(N140="základní",J140,0)</f>
        <v>1190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4" t="s">
        <v>78</v>
      </c>
      <c r="BK140" s="220">
        <f>ROUND(I140*H140,2)</f>
        <v>1190</v>
      </c>
      <c r="BL140" s="14" t="s">
        <v>127</v>
      </c>
      <c r="BM140" s="219" t="s">
        <v>166</v>
      </c>
    </row>
    <row r="141" s="2" customFormat="1" ht="44.25" customHeight="1">
      <c r="A141" s="29"/>
      <c r="B141" s="30"/>
      <c r="C141" s="208" t="s">
        <v>167</v>
      </c>
      <c r="D141" s="208" t="s">
        <v>123</v>
      </c>
      <c r="E141" s="209" t="s">
        <v>168</v>
      </c>
      <c r="F141" s="210" t="s">
        <v>169</v>
      </c>
      <c r="G141" s="211" t="s">
        <v>150</v>
      </c>
      <c r="H141" s="212">
        <v>1</v>
      </c>
      <c r="I141" s="213">
        <v>15000</v>
      </c>
      <c r="J141" s="213">
        <f>ROUND(I141*H141,2)</f>
        <v>15000</v>
      </c>
      <c r="K141" s="214"/>
      <c r="L141" s="35"/>
      <c r="M141" s="215" t="s">
        <v>1</v>
      </c>
      <c r="N141" s="216" t="s">
        <v>35</v>
      </c>
      <c r="O141" s="217">
        <v>0</v>
      </c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19" t="s">
        <v>127</v>
      </c>
      <c r="AT141" s="219" t="s">
        <v>123</v>
      </c>
      <c r="AU141" s="219" t="s">
        <v>80</v>
      </c>
      <c r="AY141" s="14" t="s">
        <v>119</v>
      </c>
      <c r="BE141" s="220">
        <f>IF(N141="základní",J141,0)</f>
        <v>15000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14" t="s">
        <v>78</v>
      </c>
      <c r="BK141" s="220">
        <f>ROUND(I141*H141,2)</f>
        <v>15000</v>
      </c>
      <c r="BL141" s="14" t="s">
        <v>127</v>
      </c>
      <c r="BM141" s="219" t="s">
        <v>170</v>
      </c>
    </row>
    <row r="142" s="12" customFormat="1" ht="22.8" customHeight="1">
      <c r="A142" s="12"/>
      <c r="B142" s="193"/>
      <c r="C142" s="194"/>
      <c r="D142" s="195" t="s">
        <v>69</v>
      </c>
      <c r="E142" s="206" t="s">
        <v>171</v>
      </c>
      <c r="F142" s="206" t="s">
        <v>172</v>
      </c>
      <c r="G142" s="194"/>
      <c r="H142" s="194"/>
      <c r="I142" s="194"/>
      <c r="J142" s="207">
        <f>BK142</f>
        <v>43590</v>
      </c>
      <c r="K142" s="194"/>
      <c r="L142" s="198"/>
      <c r="M142" s="199"/>
      <c r="N142" s="200"/>
      <c r="O142" s="200"/>
      <c r="P142" s="201">
        <f>SUM(P143:P147)</f>
        <v>67.745000000000005</v>
      </c>
      <c r="Q142" s="200"/>
      <c r="R142" s="201">
        <f>SUM(R143:R147)</f>
        <v>0</v>
      </c>
      <c r="S142" s="200"/>
      <c r="T142" s="202">
        <f>SUM(T143:T147)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3" t="s">
        <v>158</v>
      </c>
      <c r="AT142" s="204" t="s">
        <v>69</v>
      </c>
      <c r="AU142" s="204" t="s">
        <v>78</v>
      </c>
      <c r="AY142" s="203" t="s">
        <v>119</v>
      </c>
      <c r="BK142" s="205">
        <f>SUM(BK143:BK147)</f>
        <v>43590</v>
      </c>
    </row>
    <row r="143" s="2" customFormat="1" ht="16.5" customHeight="1">
      <c r="A143" s="29"/>
      <c r="B143" s="30"/>
      <c r="C143" s="208" t="s">
        <v>173</v>
      </c>
      <c r="D143" s="208" t="s">
        <v>123</v>
      </c>
      <c r="E143" s="209" t="s">
        <v>174</v>
      </c>
      <c r="F143" s="210" t="s">
        <v>175</v>
      </c>
      <c r="G143" s="211" t="s">
        <v>150</v>
      </c>
      <c r="H143" s="212">
        <v>1</v>
      </c>
      <c r="I143" s="213">
        <v>6990</v>
      </c>
      <c r="J143" s="213">
        <f>ROUND(I143*H143,2)</f>
        <v>6990</v>
      </c>
      <c r="K143" s="214"/>
      <c r="L143" s="35"/>
      <c r="M143" s="215" t="s">
        <v>1</v>
      </c>
      <c r="N143" s="216" t="s">
        <v>35</v>
      </c>
      <c r="O143" s="217">
        <v>12.398</v>
      </c>
      <c r="P143" s="217">
        <f>O143*H143</f>
        <v>12.398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19" t="s">
        <v>127</v>
      </c>
      <c r="AT143" s="219" t="s">
        <v>123</v>
      </c>
      <c r="AU143" s="219" t="s">
        <v>80</v>
      </c>
      <c r="AY143" s="14" t="s">
        <v>119</v>
      </c>
      <c r="BE143" s="220">
        <f>IF(N143="základní",J143,0)</f>
        <v>6990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14" t="s">
        <v>78</v>
      </c>
      <c r="BK143" s="220">
        <f>ROUND(I143*H143,2)</f>
        <v>6990</v>
      </c>
      <c r="BL143" s="14" t="s">
        <v>127</v>
      </c>
      <c r="BM143" s="219" t="s">
        <v>176</v>
      </c>
    </row>
    <row r="144" s="2" customFormat="1" ht="16.5" customHeight="1">
      <c r="A144" s="29"/>
      <c r="B144" s="30"/>
      <c r="C144" s="208" t="s">
        <v>177</v>
      </c>
      <c r="D144" s="208" t="s">
        <v>123</v>
      </c>
      <c r="E144" s="209" t="s">
        <v>178</v>
      </c>
      <c r="F144" s="210" t="s">
        <v>179</v>
      </c>
      <c r="G144" s="211" t="s">
        <v>137</v>
      </c>
      <c r="H144" s="212">
        <v>1</v>
      </c>
      <c r="I144" s="213">
        <v>13200</v>
      </c>
      <c r="J144" s="213">
        <f>ROUND(I144*H144,2)</f>
        <v>13200</v>
      </c>
      <c r="K144" s="214"/>
      <c r="L144" s="35"/>
      <c r="M144" s="215" t="s">
        <v>1</v>
      </c>
      <c r="N144" s="216" t="s">
        <v>35</v>
      </c>
      <c r="O144" s="217">
        <v>23.504999999999999</v>
      </c>
      <c r="P144" s="217">
        <f>O144*H144</f>
        <v>23.504999999999999</v>
      </c>
      <c r="Q144" s="217">
        <v>0</v>
      </c>
      <c r="R144" s="217">
        <f>Q144*H144</f>
        <v>0</v>
      </c>
      <c r="S144" s="217">
        <v>0</v>
      </c>
      <c r="T144" s="218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19" t="s">
        <v>127</v>
      </c>
      <c r="AT144" s="219" t="s">
        <v>123</v>
      </c>
      <c r="AU144" s="219" t="s">
        <v>80</v>
      </c>
      <c r="AY144" s="14" t="s">
        <v>119</v>
      </c>
      <c r="BE144" s="220">
        <f>IF(N144="základní",J144,0)</f>
        <v>13200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14" t="s">
        <v>78</v>
      </c>
      <c r="BK144" s="220">
        <f>ROUND(I144*H144,2)</f>
        <v>13200</v>
      </c>
      <c r="BL144" s="14" t="s">
        <v>127</v>
      </c>
      <c r="BM144" s="219" t="s">
        <v>180</v>
      </c>
    </row>
    <row r="145" s="2" customFormat="1" ht="33" customHeight="1">
      <c r="A145" s="29"/>
      <c r="B145" s="30"/>
      <c r="C145" s="208" t="s">
        <v>181</v>
      </c>
      <c r="D145" s="208" t="s">
        <v>123</v>
      </c>
      <c r="E145" s="209" t="s">
        <v>182</v>
      </c>
      <c r="F145" s="210" t="s">
        <v>183</v>
      </c>
      <c r="G145" s="211" t="s">
        <v>150</v>
      </c>
      <c r="H145" s="212">
        <v>1</v>
      </c>
      <c r="I145" s="213">
        <v>17900</v>
      </c>
      <c r="J145" s="213">
        <f>ROUND(I145*H145,2)</f>
        <v>17900</v>
      </c>
      <c r="K145" s="214"/>
      <c r="L145" s="35"/>
      <c r="M145" s="215" t="s">
        <v>1</v>
      </c>
      <c r="N145" s="216" t="s">
        <v>35</v>
      </c>
      <c r="O145" s="217">
        <v>31.841999999999999</v>
      </c>
      <c r="P145" s="217">
        <f>O145*H145</f>
        <v>31.841999999999999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19" t="s">
        <v>127</v>
      </c>
      <c r="AT145" s="219" t="s">
        <v>123</v>
      </c>
      <c r="AU145" s="219" t="s">
        <v>80</v>
      </c>
      <c r="AY145" s="14" t="s">
        <v>119</v>
      </c>
      <c r="BE145" s="220">
        <f>IF(N145="základní",J145,0)</f>
        <v>17900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14" t="s">
        <v>78</v>
      </c>
      <c r="BK145" s="220">
        <f>ROUND(I145*H145,2)</f>
        <v>17900</v>
      </c>
      <c r="BL145" s="14" t="s">
        <v>127</v>
      </c>
      <c r="BM145" s="219" t="s">
        <v>184</v>
      </c>
    </row>
    <row r="146" s="2" customFormat="1" ht="24.15" customHeight="1">
      <c r="A146" s="29"/>
      <c r="B146" s="30"/>
      <c r="C146" s="208" t="s">
        <v>185</v>
      </c>
      <c r="D146" s="208" t="s">
        <v>123</v>
      </c>
      <c r="E146" s="209" t="s">
        <v>186</v>
      </c>
      <c r="F146" s="210" t="s">
        <v>187</v>
      </c>
      <c r="G146" s="211" t="s">
        <v>150</v>
      </c>
      <c r="H146" s="212">
        <v>0</v>
      </c>
      <c r="I146" s="213">
        <v>6610</v>
      </c>
      <c r="J146" s="213">
        <f>ROUND(I146*H146,2)</f>
        <v>0</v>
      </c>
      <c r="K146" s="214"/>
      <c r="L146" s="35"/>
      <c r="M146" s="215" t="s">
        <v>1</v>
      </c>
      <c r="N146" s="216" t="s">
        <v>35</v>
      </c>
      <c r="O146" s="217">
        <v>11.727</v>
      </c>
      <c r="P146" s="217">
        <f>O146*H146</f>
        <v>0</v>
      </c>
      <c r="Q146" s="217">
        <v>0</v>
      </c>
      <c r="R146" s="217">
        <f>Q146*H146</f>
        <v>0</v>
      </c>
      <c r="S146" s="217">
        <v>0</v>
      </c>
      <c r="T146" s="21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19" t="s">
        <v>127</v>
      </c>
      <c r="AT146" s="219" t="s">
        <v>123</v>
      </c>
      <c r="AU146" s="219" t="s">
        <v>80</v>
      </c>
      <c r="AY146" s="14" t="s">
        <v>119</v>
      </c>
      <c r="BE146" s="220">
        <f>IF(N146="základní",J146,0)</f>
        <v>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14" t="s">
        <v>78</v>
      </c>
      <c r="BK146" s="220">
        <f>ROUND(I146*H146,2)</f>
        <v>0</v>
      </c>
      <c r="BL146" s="14" t="s">
        <v>127</v>
      </c>
      <c r="BM146" s="219" t="s">
        <v>188</v>
      </c>
    </row>
    <row r="147" s="2" customFormat="1" ht="16.5" customHeight="1">
      <c r="A147" s="29"/>
      <c r="B147" s="30"/>
      <c r="C147" s="208" t="s">
        <v>189</v>
      </c>
      <c r="D147" s="208" t="s">
        <v>123</v>
      </c>
      <c r="E147" s="209" t="s">
        <v>190</v>
      </c>
      <c r="F147" s="210" t="s">
        <v>191</v>
      </c>
      <c r="G147" s="211" t="s">
        <v>150</v>
      </c>
      <c r="H147" s="212">
        <v>1</v>
      </c>
      <c r="I147" s="213">
        <v>5500</v>
      </c>
      <c r="J147" s="213">
        <f>ROUND(I147*H147,2)</f>
        <v>5500</v>
      </c>
      <c r="K147" s="214"/>
      <c r="L147" s="35"/>
      <c r="M147" s="215" t="s">
        <v>1</v>
      </c>
      <c r="N147" s="216" t="s">
        <v>35</v>
      </c>
      <c r="O147" s="217">
        <v>0</v>
      </c>
      <c r="P147" s="217">
        <f>O147*H147</f>
        <v>0</v>
      </c>
      <c r="Q147" s="217">
        <v>0</v>
      </c>
      <c r="R147" s="217">
        <f>Q147*H147</f>
        <v>0</v>
      </c>
      <c r="S147" s="217">
        <v>0</v>
      </c>
      <c r="T147" s="218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19" t="s">
        <v>127</v>
      </c>
      <c r="AT147" s="219" t="s">
        <v>123</v>
      </c>
      <c r="AU147" s="219" t="s">
        <v>80</v>
      </c>
      <c r="AY147" s="14" t="s">
        <v>119</v>
      </c>
      <c r="BE147" s="220">
        <f>IF(N147="základní",J147,0)</f>
        <v>5500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14" t="s">
        <v>78</v>
      </c>
      <c r="BK147" s="220">
        <f>ROUND(I147*H147,2)</f>
        <v>5500</v>
      </c>
      <c r="BL147" s="14" t="s">
        <v>127</v>
      </c>
      <c r="BM147" s="219" t="s">
        <v>192</v>
      </c>
    </row>
    <row r="148" s="12" customFormat="1" ht="22.8" customHeight="1">
      <c r="A148" s="12"/>
      <c r="B148" s="193"/>
      <c r="C148" s="194"/>
      <c r="D148" s="195" t="s">
        <v>69</v>
      </c>
      <c r="E148" s="206" t="s">
        <v>193</v>
      </c>
      <c r="F148" s="206" t="s">
        <v>194</v>
      </c>
      <c r="G148" s="194"/>
      <c r="H148" s="194"/>
      <c r="I148" s="194"/>
      <c r="J148" s="207">
        <f>BK148</f>
        <v>49816</v>
      </c>
      <c r="K148" s="194"/>
      <c r="L148" s="198"/>
      <c r="M148" s="199"/>
      <c r="N148" s="200"/>
      <c r="O148" s="200"/>
      <c r="P148" s="201">
        <f>SUM(P149:P156)</f>
        <v>32</v>
      </c>
      <c r="Q148" s="200"/>
      <c r="R148" s="201">
        <f>SUM(R149:R156)</f>
        <v>0</v>
      </c>
      <c r="S148" s="200"/>
      <c r="T148" s="202">
        <f>SUM(T149:T156)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3" t="s">
        <v>195</v>
      </c>
      <c r="AT148" s="204" t="s">
        <v>69</v>
      </c>
      <c r="AU148" s="204" t="s">
        <v>78</v>
      </c>
      <c r="AY148" s="203" t="s">
        <v>119</v>
      </c>
      <c r="BK148" s="205">
        <f>SUM(BK149:BK156)</f>
        <v>49816</v>
      </c>
    </row>
    <row r="149" s="2" customFormat="1" ht="24.15" customHeight="1">
      <c r="A149" s="29"/>
      <c r="B149" s="30"/>
      <c r="C149" s="208" t="s">
        <v>196</v>
      </c>
      <c r="D149" s="208" t="s">
        <v>123</v>
      </c>
      <c r="E149" s="209" t="s">
        <v>197</v>
      </c>
      <c r="F149" s="210" t="s">
        <v>198</v>
      </c>
      <c r="G149" s="211" t="s">
        <v>199</v>
      </c>
      <c r="H149" s="212">
        <v>20</v>
      </c>
      <c r="I149" s="213">
        <v>270</v>
      </c>
      <c r="J149" s="213">
        <f>ROUND(I149*H149,2)</f>
        <v>5400</v>
      </c>
      <c r="K149" s="214"/>
      <c r="L149" s="35"/>
      <c r="M149" s="215" t="s">
        <v>1</v>
      </c>
      <c r="N149" s="216" t="s">
        <v>35</v>
      </c>
      <c r="O149" s="217">
        <v>0</v>
      </c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19" t="s">
        <v>200</v>
      </c>
      <c r="AT149" s="219" t="s">
        <v>123</v>
      </c>
      <c r="AU149" s="219" t="s">
        <v>80</v>
      </c>
      <c r="AY149" s="14" t="s">
        <v>119</v>
      </c>
      <c r="BE149" s="220">
        <f>IF(N149="základní",J149,0)</f>
        <v>5400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14" t="s">
        <v>78</v>
      </c>
      <c r="BK149" s="220">
        <f>ROUND(I149*H149,2)</f>
        <v>5400</v>
      </c>
      <c r="BL149" s="14" t="s">
        <v>200</v>
      </c>
      <c r="BM149" s="219" t="s">
        <v>201</v>
      </c>
    </row>
    <row r="150" s="2" customFormat="1" ht="16.5" customHeight="1">
      <c r="A150" s="29"/>
      <c r="B150" s="30"/>
      <c r="C150" s="208" t="s">
        <v>202</v>
      </c>
      <c r="D150" s="208" t="s">
        <v>123</v>
      </c>
      <c r="E150" s="209" t="s">
        <v>203</v>
      </c>
      <c r="F150" s="210" t="s">
        <v>204</v>
      </c>
      <c r="G150" s="211" t="s">
        <v>199</v>
      </c>
      <c r="H150" s="212">
        <v>20</v>
      </c>
      <c r="I150" s="213">
        <v>290</v>
      </c>
      <c r="J150" s="213">
        <f>ROUND(I150*H150,2)</f>
        <v>5800</v>
      </c>
      <c r="K150" s="214"/>
      <c r="L150" s="35"/>
      <c r="M150" s="215" t="s">
        <v>1</v>
      </c>
      <c r="N150" s="216" t="s">
        <v>35</v>
      </c>
      <c r="O150" s="217">
        <v>0</v>
      </c>
      <c r="P150" s="217">
        <f>O150*H150</f>
        <v>0</v>
      </c>
      <c r="Q150" s="217">
        <v>0</v>
      </c>
      <c r="R150" s="217">
        <f>Q150*H150</f>
        <v>0</v>
      </c>
      <c r="S150" s="217">
        <v>0</v>
      </c>
      <c r="T150" s="218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19" t="s">
        <v>205</v>
      </c>
      <c r="AT150" s="219" t="s">
        <v>123</v>
      </c>
      <c r="AU150" s="219" t="s">
        <v>80</v>
      </c>
      <c r="AY150" s="14" t="s">
        <v>119</v>
      </c>
      <c r="BE150" s="220">
        <f>IF(N150="základní",J150,0)</f>
        <v>5800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14" t="s">
        <v>78</v>
      </c>
      <c r="BK150" s="220">
        <f>ROUND(I150*H150,2)</f>
        <v>5800</v>
      </c>
      <c r="BL150" s="14" t="s">
        <v>205</v>
      </c>
      <c r="BM150" s="219" t="s">
        <v>206</v>
      </c>
    </row>
    <row r="151" s="2" customFormat="1" ht="16.5" customHeight="1">
      <c r="A151" s="29"/>
      <c r="B151" s="30"/>
      <c r="C151" s="208" t="s">
        <v>207</v>
      </c>
      <c r="D151" s="208" t="s">
        <v>123</v>
      </c>
      <c r="E151" s="209" t="s">
        <v>208</v>
      </c>
      <c r="F151" s="210" t="s">
        <v>209</v>
      </c>
      <c r="G151" s="211" t="s">
        <v>199</v>
      </c>
      <c r="H151" s="212">
        <v>30</v>
      </c>
      <c r="I151" s="213">
        <v>200</v>
      </c>
      <c r="J151" s="213">
        <f>ROUND(I151*H151,2)</f>
        <v>6000</v>
      </c>
      <c r="K151" s="214"/>
      <c r="L151" s="35"/>
      <c r="M151" s="215" t="s">
        <v>1</v>
      </c>
      <c r="N151" s="216" t="s">
        <v>35</v>
      </c>
      <c r="O151" s="217">
        <v>0</v>
      </c>
      <c r="P151" s="217">
        <f>O151*H151</f>
        <v>0</v>
      </c>
      <c r="Q151" s="217">
        <v>0</v>
      </c>
      <c r="R151" s="217">
        <f>Q151*H151</f>
        <v>0</v>
      </c>
      <c r="S151" s="217">
        <v>0</v>
      </c>
      <c r="T151" s="218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19" t="s">
        <v>205</v>
      </c>
      <c r="AT151" s="219" t="s">
        <v>123</v>
      </c>
      <c r="AU151" s="219" t="s">
        <v>80</v>
      </c>
      <c r="AY151" s="14" t="s">
        <v>119</v>
      </c>
      <c r="BE151" s="220">
        <f>IF(N151="základní",J151,0)</f>
        <v>6000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14" t="s">
        <v>78</v>
      </c>
      <c r="BK151" s="220">
        <f>ROUND(I151*H151,2)</f>
        <v>6000</v>
      </c>
      <c r="BL151" s="14" t="s">
        <v>205</v>
      </c>
      <c r="BM151" s="219" t="s">
        <v>210</v>
      </c>
    </row>
    <row r="152" s="2" customFormat="1" ht="16.5" customHeight="1">
      <c r="A152" s="29"/>
      <c r="B152" s="30"/>
      <c r="C152" s="208" t="s">
        <v>211</v>
      </c>
      <c r="D152" s="208" t="s">
        <v>123</v>
      </c>
      <c r="E152" s="209" t="s">
        <v>212</v>
      </c>
      <c r="F152" s="210" t="s">
        <v>213</v>
      </c>
      <c r="G152" s="211" t="s">
        <v>199</v>
      </c>
      <c r="H152" s="212">
        <v>6</v>
      </c>
      <c r="I152" s="213">
        <v>250</v>
      </c>
      <c r="J152" s="213">
        <f>ROUND(I152*H152,2)</f>
        <v>1500</v>
      </c>
      <c r="K152" s="214"/>
      <c r="L152" s="35"/>
      <c r="M152" s="215" t="s">
        <v>1</v>
      </c>
      <c r="N152" s="216" t="s">
        <v>35</v>
      </c>
      <c r="O152" s="217">
        <v>0</v>
      </c>
      <c r="P152" s="217">
        <f>O152*H152</f>
        <v>0</v>
      </c>
      <c r="Q152" s="217">
        <v>0</v>
      </c>
      <c r="R152" s="217">
        <f>Q152*H152</f>
        <v>0</v>
      </c>
      <c r="S152" s="217">
        <v>0</v>
      </c>
      <c r="T152" s="218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19" t="s">
        <v>205</v>
      </c>
      <c r="AT152" s="219" t="s">
        <v>123</v>
      </c>
      <c r="AU152" s="219" t="s">
        <v>80</v>
      </c>
      <c r="AY152" s="14" t="s">
        <v>119</v>
      </c>
      <c r="BE152" s="220">
        <f>IF(N152="základní",J152,0)</f>
        <v>1500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14" t="s">
        <v>78</v>
      </c>
      <c r="BK152" s="220">
        <f>ROUND(I152*H152,2)</f>
        <v>1500</v>
      </c>
      <c r="BL152" s="14" t="s">
        <v>205</v>
      </c>
      <c r="BM152" s="219" t="s">
        <v>214</v>
      </c>
    </row>
    <row r="153" s="2" customFormat="1" ht="16.5" customHeight="1">
      <c r="A153" s="29"/>
      <c r="B153" s="30"/>
      <c r="C153" s="208" t="s">
        <v>215</v>
      </c>
      <c r="D153" s="208" t="s">
        <v>123</v>
      </c>
      <c r="E153" s="209" t="s">
        <v>216</v>
      </c>
      <c r="F153" s="210" t="s">
        <v>217</v>
      </c>
      <c r="G153" s="211" t="s">
        <v>199</v>
      </c>
      <c r="H153" s="212">
        <v>8</v>
      </c>
      <c r="I153" s="213">
        <v>250</v>
      </c>
      <c r="J153" s="213">
        <f>ROUND(I153*H153,2)</f>
        <v>2000</v>
      </c>
      <c r="K153" s="214"/>
      <c r="L153" s="35"/>
      <c r="M153" s="215" t="s">
        <v>1</v>
      </c>
      <c r="N153" s="216" t="s">
        <v>35</v>
      </c>
      <c r="O153" s="217">
        <v>0</v>
      </c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19" t="s">
        <v>205</v>
      </c>
      <c r="AT153" s="219" t="s">
        <v>123</v>
      </c>
      <c r="AU153" s="219" t="s">
        <v>80</v>
      </c>
      <c r="AY153" s="14" t="s">
        <v>119</v>
      </c>
      <c r="BE153" s="220">
        <f>IF(N153="základní",J153,0)</f>
        <v>2000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14" t="s">
        <v>78</v>
      </c>
      <c r="BK153" s="220">
        <f>ROUND(I153*H153,2)</f>
        <v>2000</v>
      </c>
      <c r="BL153" s="14" t="s">
        <v>205</v>
      </c>
      <c r="BM153" s="219" t="s">
        <v>218</v>
      </c>
    </row>
    <row r="154" s="2" customFormat="1" ht="16.5" customHeight="1">
      <c r="A154" s="29"/>
      <c r="B154" s="30"/>
      <c r="C154" s="208" t="s">
        <v>219</v>
      </c>
      <c r="D154" s="208" t="s">
        <v>123</v>
      </c>
      <c r="E154" s="209" t="s">
        <v>220</v>
      </c>
      <c r="F154" s="210" t="s">
        <v>221</v>
      </c>
      <c r="G154" s="211" t="s">
        <v>199</v>
      </c>
      <c r="H154" s="212">
        <v>20</v>
      </c>
      <c r="I154" s="213">
        <v>468</v>
      </c>
      <c r="J154" s="213">
        <f>ROUND(I154*H154,2)</f>
        <v>9360</v>
      </c>
      <c r="K154" s="214"/>
      <c r="L154" s="35"/>
      <c r="M154" s="215" t="s">
        <v>1</v>
      </c>
      <c r="N154" s="216" t="s">
        <v>35</v>
      </c>
      <c r="O154" s="217">
        <v>1</v>
      </c>
      <c r="P154" s="217">
        <f>O154*H154</f>
        <v>20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19" t="s">
        <v>205</v>
      </c>
      <c r="AT154" s="219" t="s">
        <v>123</v>
      </c>
      <c r="AU154" s="219" t="s">
        <v>80</v>
      </c>
      <c r="AY154" s="14" t="s">
        <v>119</v>
      </c>
      <c r="BE154" s="220">
        <f>IF(N154="základní",J154,0)</f>
        <v>9360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14" t="s">
        <v>78</v>
      </c>
      <c r="BK154" s="220">
        <f>ROUND(I154*H154,2)</f>
        <v>9360</v>
      </c>
      <c r="BL154" s="14" t="s">
        <v>205</v>
      </c>
      <c r="BM154" s="219" t="s">
        <v>222</v>
      </c>
    </row>
    <row r="155" s="2" customFormat="1" ht="16.5" customHeight="1">
      <c r="A155" s="29"/>
      <c r="B155" s="30"/>
      <c r="C155" s="208" t="s">
        <v>223</v>
      </c>
      <c r="D155" s="208" t="s">
        <v>123</v>
      </c>
      <c r="E155" s="209" t="s">
        <v>224</v>
      </c>
      <c r="F155" s="210" t="s">
        <v>225</v>
      </c>
      <c r="G155" s="211" t="s">
        <v>199</v>
      </c>
      <c r="H155" s="212">
        <v>12</v>
      </c>
      <c r="I155" s="213">
        <v>563</v>
      </c>
      <c r="J155" s="213">
        <f>ROUND(I155*H155,2)</f>
        <v>6756</v>
      </c>
      <c r="K155" s="214"/>
      <c r="L155" s="35"/>
      <c r="M155" s="215" t="s">
        <v>1</v>
      </c>
      <c r="N155" s="216" t="s">
        <v>35</v>
      </c>
      <c r="O155" s="217">
        <v>1</v>
      </c>
      <c r="P155" s="217">
        <f>O155*H155</f>
        <v>12</v>
      </c>
      <c r="Q155" s="217">
        <v>0</v>
      </c>
      <c r="R155" s="217">
        <f>Q155*H155</f>
        <v>0</v>
      </c>
      <c r="S155" s="217">
        <v>0</v>
      </c>
      <c r="T155" s="218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19" t="s">
        <v>205</v>
      </c>
      <c r="AT155" s="219" t="s">
        <v>123</v>
      </c>
      <c r="AU155" s="219" t="s">
        <v>80</v>
      </c>
      <c r="AY155" s="14" t="s">
        <v>119</v>
      </c>
      <c r="BE155" s="220">
        <f>IF(N155="základní",J155,0)</f>
        <v>6756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14" t="s">
        <v>78</v>
      </c>
      <c r="BK155" s="220">
        <f>ROUND(I155*H155,2)</f>
        <v>6756</v>
      </c>
      <c r="BL155" s="14" t="s">
        <v>205</v>
      </c>
      <c r="BM155" s="219" t="s">
        <v>226</v>
      </c>
    </row>
    <row r="156" s="2" customFormat="1" ht="16.5" customHeight="1">
      <c r="A156" s="29"/>
      <c r="B156" s="30"/>
      <c r="C156" s="208" t="s">
        <v>227</v>
      </c>
      <c r="D156" s="208" t="s">
        <v>123</v>
      </c>
      <c r="E156" s="209" t="s">
        <v>228</v>
      </c>
      <c r="F156" s="210" t="s">
        <v>229</v>
      </c>
      <c r="G156" s="211" t="s">
        <v>199</v>
      </c>
      <c r="H156" s="212">
        <v>20</v>
      </c>
      <c r="I156" s="213">
        <v>650</v>
      </c>
      <c r="J156" s="213">
        <f>ROUND(I156*H156,2)</f>
        <v>13000</v>
      </c>
      <c r="K156" s="214"/>
      <c r="L156" s="35"/>
      <c r="M156" s="215" t="s">
        <v>1</v>
      </c>
      <c r="N156" s="216" t="s">
        <v>35</v>
      </c>
      <c r="O156" s="217">
        <v>0</v>
      </c>
      <c r="P156" s="217">
        <f>O156*H156</f>
        <v>0</v>
      </c>
      <c r="Q156" s="217">
        <v>0</v>
      </c>
      <c r="R156" s="217">
        <f>Q156*H156</f>
        <v>0</v>
      </c>
      <c r="S156" s="217">
        <v>0</v>
      </c>
      <c r="T156" s="218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219" t="s">
        <v>127</v>
      </c>
      <c r="AT156" s="219" t="s">
        <v>123</v>
      </c>
      <c r="AU156" s="219" t="s">
        <v>80</v>
      </c>
      <c r="AY156" s="14" t="s">
        <v>119</v>
      </c>
      <c r="BE156" s="220">
        <f>IF(N156="základní",J156,0)</f>
        <v>13000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4" t="s">
        <v>78</v>
      </c>
      <c r="BK156" s="220">
        <f>ROUND(I156*H156,2)</f>
        <v>13000</v>
      </c>
      <c r="BL156" s="14" t="s">
        <v>127</v>
      </c>
      <c r="BM156" s="219" t="s">
        <v>230</v>
      </c>
    </row>
    <row r="157" s="12" customFormat="1" ht="25.92" customHeight="1">
      <c r="A157" s="12"/>
      <c r="B157" s="193"/>
      <c r="C157" s="194"/>
      <c r="D157" s="195" t="s">
        <v>69</v>
      </c>
      <c r="E157" s="196" t="s">
        <v>231</v>
      </c>
      <c r="F157" s="196" t="s">
        <v>232</v>
      </c>
      <c r="G157" s="194"/>
      <c r="H157" s="194"/>
      <c r="I157" s="194"/>
      <c r="J157" s="197">
        <f>BK157</f>
        <v>21350</v>
      </c>
      <c r="K157" s="194"/>
      <c r="L157" s="198"/>
      <c r="M157" s="199"/>
      <c r="N157" s="200"/>
      <c r="O157" s="200"/>
      <c r="P157" s="201">
        <f>SUM(P158:P161)</f>
        <v>0.54700000000000004</v>
      </c>
      <c r="Q157" s="200"/>
      <c r="R157" s="201">
        <f>SUM(R158:R161)</f>
        <v>0.00080000000000000004</v>
      </c>
      <c r="S157" s="200"/>
      <c r="T157" s="202">
        <f>SUM(T158:T161)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3" t="s">
        <v>80</v>
      </c>
      <c r="AT157" s="204" t="s">
        <v>69</v>
      </c>
      <c r="AU157" s="204" t="s">
        <v>70</v>
      </c>
      <c r="AY157" s="203" t="s">
        <v>119</v>
      </c>
      <c r="BK157" s="205">
        <f>SUM(BK158:BK161)</f>
        <v>21350</v>
      </c>
    </row>
    <row r="158" s="2" customFormat="1" ht="24.15" customHeight="1">
      <c r="A158" s="29"/>
      <c r="B158" s="30"/>
      <c r="C158" s="208" t="s">
        <v>7</v>
      </c>
      <c r="D158" s="208" t="s">
        <v>123</v>
      </c>
      <c r="E158" s="209" t="s">
        <v>233</v>
      </c>
      <c r="F158" s="210" t="s">
        <v>234</v>
      </c>
      <c r="G158" s="211" t="s">
        <v>137</v>
      </c>
      <c r="H158" s="212">
        <v>1</v>
      </c>
      <c r="I158" s="213">
        <v>4500</v>
      </c>
      <c r="J158" s="213">
        <f>ROUND(I158*H158,2)</f>
        <v>4500</v>
      </c>
      <c r="K158" s="214"/>
      <c r="L158" s="35"/>
      <c r="M158" s="215" t="s">
        <v>1</v>
      </c>
      <c r="N158" s="216" t="s">
        <v>35</v>
      </c>
      <c r="O158" s="217">
        <v>0.54700000000000004</v>
      </c>
      <c r="P158" s="217">
        <f>O158*H158</f>
        <v>0.54700000000000004</v>
      </c>
      <c r="Q158" s="217">
        <v>0</v>
      </c>
      <c r="R158" s="217">
        <f>Q158*H158</f>
        <v>0</v>
      </c>
      <c r="S158" s="217">
        <v>0</v>
      </c>
      <c r="T158" s="218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219" t="s">
        <v>127</v>
      </c>
      <c r="AT158" s="219" t="s">
        <v>123</v>
      </c>
      <c r="AU158" s="219" t="s">
        <v>78</v>
      </c>
      <c r="AY158" s="14" t="s">
        <v>119</v>
      </c>
      <c r="BE158" s="220">
        <f>IF(N158="základní",J158,0)</f>
        <v>4500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14" t="s">
        <v>78</v>
      </c>
      <c r="BK158" s="220">
        <f>ROUND(I158*H158,2)</f>
        <v>4500</v>
      </c>
      <c r="BL158" s="14" t="s">
        <v>127</v>
      </c>
      <c r="BM158" s="219" t="s">
        <v>235</v>
      </c>
    </row>
    <row r="159" s="2" customFormat="1" ht="37.8" customHeight="1">
      <c r="A159" s="29"/>
      <c r="B159" s="30"/>
      <c r="C159" s="208" t="s">
        <v>236</v>
      </c>
      <c r="D159" s="208" t="s">
        <v>123</v>
      </c>
      <c r="E159" s="209" t="s">
        <v>237</v>
      </c>
      <c r="F159" s="210" t="s">
        <v>238</v>
      </c>
      <c r="G159" s="211" t="s">
        <v>137</v>
      </c>
      <c r="H159" s="212">
        <v>1</v>
      </c>
      <c r="I159" s="213">
        <v>5000</v>
      </c>
      <c r="J159" s="213">
        <f>ROUND(I159*H159,2)</f>
        <v>5000</v>
      </c>
      <c r="K159" s="214"/>
      <c r="L159" s="35"/>
      <c r="M159" s="215" t="s">
        <v>1</v>
      </c>
      <c r="N159" s="216" t="s">
        <v>35</v>
      </c>
      <c r="O159" s="217">
        <v>0</v>
      </c>
      <c r="P159" s="217">
        <f>O159*H159</f>
        <v>0</v>
      </c>
      <c r="Q159" s="217">
        <v>0</v>
      </c>
      <c r="R159" s="217">
        <f>Q159*H159</f>
        <v>0</v>
      </c>
      <c r="S159" s="217">
        <v>0</v>
      </c>
      <c r="T159" s="218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219" t="s">
        <v>127</v>
      </c>
      <c r="AT159" s="219" t="s">
        <v>123</v>
      </c>
      <c r="AU159" s="219" t="s">
        <v>78</v>
      </c>
      <c r="AY159" s="14" t="s">
        <v>119</v>
      </c>
      <c r="BE159" s="220">
        <f>IF(N159="základní",J159,0)</f>
        <v>5000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14" t="s">
        <v>78</v>
      </c>
      <c r="BK159" s="220">
        <f>ROUND(I159*H159,2)</f>
        <v>5000</v>
      </c>
      <c r="BL159" s="14" t="s">
        <v>127</v>
      </c>
      <c r="BM159" s="219" t="s">
        <v>239</v>
      </c>
    </row>
    <row r="160" s="2" customFormat="1" ht="16.5" customHeight="1">
      <c r="A160" s="29"/>
      <c r="B160" s="30"/>
      <c r="C160" s="221" t="s">
        <v>240</v>
      </c>
      <c r="D160" s="221" t="s">
        <v>117</v>
      </c>
      <c r="E160" s="222" t="s">
        <v>241</v>
      </c>
      <c r="F160" s="223" t="s">
        <v>242</v>
      </c>
      <c r="G160" s="224" t="s">
        <v>137</v>
      </c>
      <c r="H160" s="225">
        <v>1</v>
      </c>
      <c r="I160" s="226">
        <v>9350</v>
      </c>
      <c r="J160" s="226">
        <f>ROUND(I160*H160,2)</f>
        <v>9350</v>
      </c>
      <c r="K160" s="227"/>
      <c r="L160" s="228"/>
      <c r="M160" s="229" t="s">
        <v>1</v>
      </c>
      <c r="N160" s="230" t="s">
        <v>35</v>
      </c>
      <c r="O160" s="217">
        <v>0</v>
      </c>
      <c r="P160" s="217">
        <f>O160*H160</f>
        <v>0</v>
      </c>
      <c r="Q160" s="217">
        <v>0</v>
      </c>
      <c r="R160" s="217">
        <f>Q160*H160</f>
        <v>0</v>
      </c>
      <c r="S160" s="217">
        <v>0</v>
      </c>
      <c r="T160" s="218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219" t="s">
        <v>154</v>
      </c>
      <c r="AT160" s="219" t="s">
        <v>117</v>
      </c>
      <c r="AU160" s="219" t="s">
        <v>78</v>
      </c>
      <c r="AY160" s="14" t="s">
        <v>119</v>
      </c>
      <c r="BE160" s="220">
        <f>IF(N160="základní",J160,0)</f>
        <v>9350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14" t="s">
        <v>78</v>
      </c>
      <c r="BK160" s="220">
        <f>ROUND(I160*H160,2)</f>
        <v>9350</v>
      </c>
      <c r="BL160" s="14" t="s">
        <v>127</v>
      </c>
      <c r="BM160" s="219" t="s">
        <v>243</v>
      </c>
    </row>
    <row r="161" s="2" customFormat="1" ht="37.8" customHeight="1">
      <c r="A161" s="29"/>
      <c r="B161" s="30"/>
      <c r="C161" s="221" t="s">
        <v>244</v>
      </c>
      <c r="D161" s="221" t="s">
        <v>117</v>
      </c>
      <c r="E161" s="222" t="s">
        <v>245</v>
      </c>
      <c r="F161" s="223" t="s">
        <v>246</v>
      </c>
      <c r="G161" s="224" t="s">
        <v>137</v>
      </c>
      <c r="H161" s="225">
        <v>1</v>
      </c>
      <c r="I161" s="226">
        <v>2500</v>
      </c>
      <c r="J161" s="226">
        <f>ROUND(I161*H161,2)</f>
        <v>2500</v>
      </c>
      <c r="K161" s="227"/>
      <c r="L161" s="228"/>
      <c r="M161" s="229" t="s">
        <v>1</v>
      </c>
      <c r="N161" s="230" t="s">
        <v>35</v>
      </c>
      <c r="O161" s="217">
        <v>0</v>
      </c>
      <c r="P161" s="217">
        <f>O161*H161</f>
        <v>0</v>
      </c>
      <c r="Q161" s="217">
        <v>0.00080000000000000004</v>
      </c>
      <c r="R161" s="217">
        <f>Q161*H161</f>
        <v>0.00080000000000000004</v>
      </c>
      <c r="S161" s="217">
        <v>0</v>
      </c>
      <c r="T161" s="218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219" t="s">
        <v>132</v>
      </c>
      <c r="AT161" s="219" t="s">
        <v>117</v>
      </c>
      <c r="AU161" s="219" t="s">
        <v>78</v>
      </c>
      <c r="AY161" s="14" t="s">
        <v>119</v>
      </c>
      <c r="BE161" s="220">
        <f>IF(N161="základní",J161,0)</f>
        <v>2500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14" t="s">
        <v>78</v>
      </c>
      <c r="BK161" s="220">
        <f>ROUND(I161*H161,2)</f>
        <v>2500</v>
      </c>
      <c r="BL161" s="14" t="s">
        <v>132</v>
      </c>
      <c r="BM161" s="219" t="s">
        <v>247</v>
      </c>
    </row>
    <row r="162" s="12" customFormat="1" ht="25.92" customHeight="1">
      <c r="A162" s="12"/>
      <c r="B162" s="193"/>
      <c r="C162" s="194"/>
      <c r="D162" s="195" t="s">
        <v>69</v>
      </c>
      <c r="E162" s="196" t="s">
        <v>248</v>
      </c>
      <c r="F162" s="196" t="s">
        <v>249</v>
      </c>
      <c r="G162" s="194"/>
      <c r="H162" s="194"/>
      <c r="I162" s="194"/>
      <c r="J162" s="197">
        <f>BK162</f>
        <v>450264</v>
      </c>
      <c r="K162" s="194"/>
      <c r="L162" s="198"/>
      <c r="M162" s="199"/>
      <c r="N162" s="200"/>
      <c r="O162" s="200"/>
      <c r="P162" s="201">
        <f>P163+P169</f>
        <v>1.5900000000000001</v>
      </c>
      <c r="Q162" s="200"/>
      <c r="R162" s="201">
        <f>R163+R169</f>
        <v>0.00081999999999999998</v>
      </c>
      <c r="S162" s="200"/>
      <c r="T162" s="202">
        <f>T163+T169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3" t="s">
        <v>195</v>
      </c>
      <c r="AT162" s="204" t="s">
        <v>69</v>
      </c>
      <c r="AU162" s="204" t="s">
        <v>70</v>
      </c>
      <c r="AY162" s="203" t="s">
        <v>119</v>
      </c>
      <c r="BK162" s="205">
        <f>BK163+BK169</f>
        <v>450264</v>
      </c>
    </row>
    <row r="163" s="12" customFormat="1" ht="22.8" customHeight="1">
      <c r="A163" s="12"/>
      <c r="B163" s="193"/>
      <c r="C163" s="194"/>
      <c r="D163" s="195" t="s">
        <v>69</v>
      </c>
      <c r="E163" s="206" t="s">
        <v>250</v>
      </c>
      <c r="F163" s="206" t="s">
        <v>251</v>
      </c>
      <c r="G163" s="194"/>
      <c r="H163" s="194"/>
      <c r="I163" s="194"/>
      <c r="J163" s="207">
        <f>BK163</f>
        <v>139500</v>
      </c>
      <c r="K163" s="194"/>
      <c r="L163" s="198"/>
      <c r="M163" s="199"/>
      <c r="N163" s="200"/>
      <c r="O163" s="200"/>
      <c r="P163" s="201">
        <f>SUM(P164:P168)</f>
        <v>1.5900000000000001</v>
      </c>
      <c r="Q163" s="200"/>
      <c r="R163" s="201">
        <f>SUM(R164:R168)</f>
        <v>0.00081999999999999998</v>
      </c>
      <c r="S163" s="200"/>
      <c r="T163" s="202">
        <f>SUM(T164:T168)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3" t="s">
        <v>158</v>
      </c>
      <c r="AT163" s="204" t="s">
        <v>69</v>
      </c>
      <c r="AU163" s="204" t="s">
        <v>78</v>
      </c>
      <c r="AY163" s="203" t="s">
        <v>119</v>
      </c>
      <c r="BK163" s="205">
        <f>SUM(BK164:BK168)</f>
        <v>139500</v>
      </c>
    </row>
    <row r="164" s="2" customFormat="1" ht="21.75" customHeight="1">
      <c r="A164" s="29"/>
      <c r="B164" s="30"/>
      <c r="C164" s="208" t="s">
        <v>252</v>
      </c>
      <c r="D164" s="208" t="s">
        <v>123</v>
      </c>
      <c r="E164" s="209" t="s">
        <v>253</v>
      </c>
      <c r="F164" s="210" t="s">
        <v>254</v>
      </c>
      <c r="G164" s="211" t="s">
        <v>150</v>
      </c>
      <c r="H164" s="212">
        <v>2</v>
      </c>
      <c r="I164" s="213">
        <v>2500</v>
      </c>
      <c r="J164" s="213">
        <f>ROUND(I164*H164,2)</f>
        <v>5000</v>
      </c>
      <c r="K164" s="214"/>
      <c r="L164" s="35"/>
      <c r="M164" s="215" t="s">
        <v>1</v>
      </c>
      <c r="N164" s="216" t="s">
        <v>35</v>
      </c>
      <c r="O164" s="217">
        <v>0.79500000000000004</v>
      </c>
      <c r="P164" s="217">
        <f>O164*H164</f>
        <v>1.5900000000000001</v>
      </c>
      <c r="Q164" s="217">
        <v>0</v>
      </c>
      <c r="R164" s="217">
        <f>Q164*H164</f>
        <v>0</v>
      </c>
      <c r="S164" s="217">
        <v>0</v>
      </c>
      <c r="T164" s="218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219" t="s">
        <v>127</v>
      </c>
      <c r="AT164" s="219" t="s">
        <v>123</v>
      </c>
      <c r="AU164" s="219" t="s">
        <v>80</v>
      </c>
      <c r="AY164" s="14" t="s">
        <v>119</v>
      </c>
      <c r="BE164" s="220">
        <f>IF(N164="základní",J164,0)</f>
        <v>5000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14" t="s">
        <v>78</v>
      </c>
      <c r="BK164" s="220">
        <f>ROUND(I164*H164,2)</f>
        <v>5000</v>
      </c>
      <c r="BL164" s="14" t="s">
        <v>127</v>
      </c>
      <c r="BM164" s="219" t="s">
        <v>255</v>
      </c>
    </row>
    <row r="165" s="2" customFormat="1" ht="16.5" customHeight="1">
      <c r="A165" s="29"/>
      <c r="B165" s="30"/>
      <c r="C165" s="221" t="s">
        <v>256</v>
      </c>
      <c r="D165" s="221" t="s">
        <v>117</v>
      </c>
      <c r="E165" s="222" t="s">
        <v>257</v>
      </c>
      <c r="F165" s="223" t="s">
        <v>258</v>
      </c>
      <c r="G165" s="224" t="s">
        <v>137</v>
      </c>
      <c r="H165" s="225">
        <v>1</v>
      </c>
      <c r="I165" s="226">
        <v>35000</v>
      </c>
      <c r="J165" s="226">
        <f>ROUND(I165*H165,2)</f>
        <v>35000</v>
      </c>
      <c r="K165" s="227"/>
      <c r="L165" s="228"/>
      <c r="M165" s="229" t="s">
        <v>1</v>
      </c>
      <c r="N165" s="230" t="s">
        <v>35</v>
      </c>
      <c r="O165" s="217">
        <v>0</v>
      </c>
      <c r="P165" s="217">
        <f>O165*H165</f>
        <v>0</v>
      </c>
      <c r="Q165" s="217">
        <v>0</v>
      </c>
      <c r="R165" s="217">
        <f>Q165*H165</f>
        <v>0</v>
      </c>
      <c r="S165" s="217">
        <v>0</v>
      </c>
      <c r="T165" s="218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219" t="s">
        <v>154</v>
      </c>
      <c r="AT165" s="219" t="s">
        <v>117</v>
      </c>
      <c r="AU165" s="219" t="s">
        <v>80</v>
      </c>
      <c r="AY165" s="14" t="s">
        <v>119</v>
      </c>
      <c r="BE165" s="220">
        <f>IF(N165="základní",J165,0)</f>
        <v>35000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14" t="s">
        <v>78</v>
      </c>
      <c r="BK165" s="220">
        <f>ROUND(I165*H165,2)</f>
        <v>35000</v>
      </c>
      <c r="BL165" s="14" t="s">
        <v>127</v>
      </c>
      <c r="BM165" s="219" t="s">
        <v>259</v>
      </c>
    </row>
    <row r="166" s="2" customFormat="1" ht="16.5" customHeight="1">
      <c r="A166" s="29"/>
      <c r="B166" s="30"/>
      <c r="C166" s="221" t="s">
        <v>8</v>
      </c>
      <c r="D166" s="221" t="s">
        <v>117</v>
      </c>
      <c r="E166" s="222" t="s">
        <v>260</v>
      </c>
      <c r="F166" s="223" t="s">
        <v>261</v>
      </c>
      <c r="G166" s="224" t="s">
        <v>137</v>
      </c>
      <c r="H166" s="225">
        <v>1</v>
      </c>
      <c r="I166" s="226">
        <v>34500</v>
      </c>
      <c r="J166" s="226">
        <f>ROUND(I166*H166,2)</f>
        <v>34500</v>
      </c>
      <c r="K166" s="227"/>
      <c r="L166" s="228"/>
      <c r="M166" s="229" t="s">
        <v>1</v>
      </c>
      <c r="N166" s="230" t="s">
        <v>35</v>
      </c>
      <c r="O166" s="217">
        <v>0</v>
      </c>
      <c r="P166" s="217">
        <f>O166*H166</f>
        <v>0</v>
      </c>
      <c r="Q166" s="217">
        <v>0</v>
      </c>
      <c r="R166" s="217">
        <f>Q166*H166</f>
        <v>0</v>
      </c>
      <c r="S166" s="217">
        <v>0</v>
      </c>
      <c r="T166" s="218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219" t="s">
        <v>154</v>
      </c>
      <c r="AT166" s="219" t="s">
        <v>117</v>
      </c>
      <c r="AU166" s="219" t="s">
        <v>80</v>
      </c>
      <c r="AY166" s="14" t="s">
        <v>119</v>
      </c>
      <c r="BE166" s="220">
        <f>IF(N166="základní",J166,0)</f>
        <v>34500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14" t="s">
        <v>78</v>
      </c>
      <c r="BK166" s="220">
        <f>ROUND(I166*H166,2)</f>
        <v>34500</v>
      </c>
      <c r="BL166" s="14" t="s">
        <v>127</v>
      </c>
      <c r="BM166" s="219" t="s">
        <v>262</v>
      </c>
    </row>
    <row r="167" s="2" customFormat="1" ht="24.15" customHeight="1">
      <c r="A167" s="29"/>
      <c r="B167" s="30"/>
      <c r="C167" s="221" t="s">
        <v>263</v>
      </c>
      <c r="D167" s="221" t="s">
        <v>117</v>
      </c>
      <c r="E167" s="222" t="s">
        <v>264</v>
      </c>
      <c r="F167" s="223" t="s">
        <v>265</v>
      </c>
      <c r="G167" s="224" t="s">
        <v>137</v>
      </c>
      <c r="H167" s="225">
        <v>1</v>
      </c>
      <c r="I167" s="226">
        <v>55000</v>
      </c>
      <c r="J167" s="226">
        <f>ROUND(I167*H167,2)</f>
        <v>55000</v>
      </c>
      <c r="K167" s="227"/>
      <c r="L167" s="228"/>
      <c r="M167" s="229" t="s">
        <v>1</v>
      </c>
      <c r="N167" s="230" t="s">
        <v>35</v>
      </c>
      <c r="O167" s="217">
        <v>0</v>
      </c>
      <c r="P167" s="217">
        <f>O167*H167</f>
        <v>0</v>
      </c>
      <c r="Q167" s="217">
        <v>0</v>
      </c>
      <c r="R167" s="217">
        <f>Q167*H167</f>
        <v>0</v>
      </c>
      <c r="S167" s="217">
        <v>0</v>
      </c>
      <c r="T167" s="218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219" t="s">
        <v>154</v>
      </c>
      <c r="AT167" s="219" t="s">
        <v>117</v>
      </c>
      <c r="AU167" s="219" t="s">
        <v>80</v>
      </c>
      <c r="AY167" s="14" t="s">
        <v>119</v>
      </c>
      <c r="BE167" s="220">
        <f>IF(N167="základní",J167,0)</f>
        <v>55000</v>
      </c>
      <c r="BF167" s="220">
        <f>IF(N167="snížená",J167,0)</f>
        <v>0</v>
      </c>
      <c r="BG167" s="220">
        <f>IF(N167="zákl. přenesená",J167,0)</f>
        <v>0</v>
      </c>
      <c r="BH167" s="220">
        <f>IF(N167="sníž. přenesená",J167,0)</f>
        <v>0</v>
      </c>
      <c r="BI167" s="220">
        <f>IF(N167="nulová",J167,0)</f>
        <v>0</v>
      </c>
      <c r="BJ167" s="14" t="s">
        <v>78</v>
      </c>
      <c r="BK167" s="220">
        <f>ROUND(I167*H167,2)</f>
        <v>55000</v>
      </c>
      <c r="BL167" s="14" t="s">
        <v>127</v>
      </c>
      <c r="BM167" s="219" t="s">
        <v>266</v>
      </c>
    </row>
    <row r="168" s="2" customFormat="1" ht="24.15" customHeight="1">
      <c r="A168" s="29"/>
      <c r="B168" s="30"/>
      <c r="C168" s="221" t="s">
        <v>267</v>
      </c>
      <c r="D168" s="221" t="s">
        <v>117</v>
      </c>
      <c r="E168" s="222" t="s">
        <v>268</v>
      </c>
      <c r="F168" s="223" t="s">
        <v>269</v>
      </c>
      <c r="G168" s="224" t="s">
        <v>137</v>
      </c>
      <c r="H168" s="225">
        <v>1</v>
      </c>
      <c r="I168" s="226">
        <v>10000</v>
      </c>
      <c r="J168" s="226">
        <f>ROUND(I168*H168,2)</f>
        <v>10000</v>
      </c>
      <c r="K168" s="227"/>
      <c r="L168" s="228"/>
      <c r="M168" s="229" t="s">
        <v>1</v>
      </c>
      <c r="N168" s="230" t="s">
        <v>35</v>
      </c>
      <c r="O168" s="217">
        <v>0</v>
      </c>
      <c r="P168" s="217">
        <f>O168*H168</f>
        <v>0</v>
      </c>
      <c r="Q168" s="217">
        <v>0.00081999999999999998</v>
      </c>
      <c r="R168" s="217">
        <f>Q168*H168</f>
        <v>0.00081999999999999998</v>
      </c>
      <c r="S168" s="217">
        <v>0</v>
      </c>
      <c r="T168" s="218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219" t="s">
        <v>132</v>
      </c>
      <c r="AT168" s="219" t="s">
        <v>117</v>
      </c>
      <c r="AU168" s="219" t="s">
        <v>80</v>
      </c>
      <c r="AY168" s="14" t="s">
        <v>119</v>
      </c>
      <c r="BE168" s="220">
        <f>IF(N168="základní",J168,0)</f>
        <v>10000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14" t="s">
        <v>78</v>
      </c>
      <c r="BK168" s="220">
        <f>ROUND(I168*H168,2)</f>
        <v>10000</v>
      </c>
      <c r="BL168" s="14" t="s">
        <v>132</v>
      </c>
      <c r="BM168" s="219" t="s">
        <v>270</v>
      </c>
    </row>
    <row r="169" s="12" customFormat="1" ht="22.8" customHeight="1">
      <c r="A169" s="12"/>
      <c r="B169" s="193"/>
      <c r="C169" s="194"/>
      <c r="D169" s="195" t="s">
        <v>69</v>
      </c>
      <c r="E169" s="206" t="s">
        <v>271</v>
      </c>
      <c r="F169" s="206" t="s">
        <v>272</v>
      </c>
      <c r="G169" s="194"/>
      <c r="H169" s="194"/>
      <c r="I169" s="194"/>
      <c r="J169" s="207">
        <f>BK169</f>
        <v>310764</v>
      </c>
      <c r="K169" s="194"/>
      <c r="L169" s="198"/>
      <c r="M169" s="199"/>
      <c r="N169" s="200"/>
      <c r="O169" s="200"/>
      <c r="P169" s="201">
        <f>SUM(P170:P181)</f>
        <v>0</v>
      </c>
      <c r="Q169" s="200"/>
      <c r="R169" s="201">
        <f>SUM(R170:R181)</f>
        <v>0</v>
      </c>
      <c r="S169" s="200"/>
      <c r="T169" s="202">
        <f>SUM(T170:T181)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3" t="s">
        <v>195</v>
      </c>
      <c r="AT169" s="204" t="s">
        <v>69</v>
      </c>
      <c r="AU169" s="204" t="s">
        <v>78</v>
      </c>
      <c r="AY169" s="203" t="s">
        <v>119</v>
      </c>
      <c r="BK169" s="205">
        <f>SUM(BK170:BK181)</f>
        <v>310764</v>
      </c>
    </row>
    <row r="170" s="2" customFormat="1" ht="24.15" customHeight="1">
      <c r="A170" s="29"/>
      <c r="B170" s="30"/>
      <c r="C170" s="208" t="s">
        <v>78</v>
      </c>
      <c r="D170" s="208" t="s">
        <v>123</v>
      </c>
      <c r="E170" s="209" t="s">
        <v>273</v>
      </c>
      <c r="F170" s="210" t="s">
        <v>274</v>
      </c>
      <c r="G170" s="211" t="s">
        <v>150</v>
      </c>
      <c r="H170" s="212">
        <v>24</v>
      </c>
      <c r="I170" s="213">
        <v>590</v>
      </c>
      <c r="J170" s="213">
        <f>ROUND(I170*H170,2)</f>
        <v>14160</v>
      </c>
      <c r="K170" s="214"/>
      <c r="L170" s="35"/>
      <c r="M170" s="215" t="s">
        <v>1</v>
      </c>
      <c r="N170" s="216" t="s">
        <v>35</v>
      </c>
      <c r="O170" s="217">
        <v>0</v>
      </c>
      <c r="P170" s="217">
        <f>O170*H170</f>
        <v>0</v>
      </c>
      <c r="Q170" s="217">
        <v>0</v>
      </c>
      <c r="R170" s="217">
        <f>Q170*H170</f>
        <v>0</v>
      </c>
      <c r="S170" s="217">
        <v>0</v>
      </c>
      <c r="T170" s="218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219" t="s">
        <v>205</v>
      </c>
      <c r="AT170" s="219" t="s">
        <v>123</v>
      </c>
      <c r="AU170" s="219" t="s">
        <v>80</v>
      </c>
      <c r="AY170" s="14" t="s">
        <v>119</v>
      </c>
      <c r="BE170" s="220">
        <f>IF(N170="základní",J170,0)</f>
        <v>14160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14" t="s">
        <v>78</v>
      </c>
      <c r="BK170" s="220">
        <f>ROUND(I170*H170,2)</f>
        <v>14160</v>
      </c>
      <c r="BL170" s="14" t="s">
        <v>205</v>
      </c>
      <c r="BM170" s="219" t="s">
        <v>275</v>
      </c>
    </row>
    <row r="171" s="2" customFormat="1" ht="21.75" customHeight="1">
      <c r="A171" s="29"/>
      <c r="B171" s="30"/>
      <c r="C171" s="221" t="s">
        <v>80</v>
      </c>
      <c r="D171" s="221" t="s">
        <v>117</v>
      </c>
      <c r="E171" s="222" t="s">
        <v>276</v>
      </c>
      <c r="F171" s="223" t="s">
        <v>277</v>
      </c>
      <c r="G171" s="224" t="s">
        <v>150</v>
      </c>
      <c r="H171" s="225">
        <v>24</v>
      </c>
      <c r="I171" s="226">
        <v>4600</v>
      </c>
      <c r="J171" s="226">
        <f>ROUND(I171*H171,2)</f>
        <v>110400</v>
      </c>
      <c r="K171" s="227"/>
      <c r="L171" s="228"/>
      <c r="M171" s="229" t="s">
        <v>1</v>
      </c>
      <c r="N171" s="230" t="s">
        <v>35</v>
      </c>
      <c r="O171" s="217">
        <v>0</v>
      </c>
      <c r="P171" s="217">
        <f>O171*H171</f>
        <v>0</v>
      </c>
      <c r="Q171" s="217">
        <v>0</v>
      </c>
      <c r="R171" s="217">
        <f>Q171*H171</f>
        <v>0</v>
      </c>
      <c r="S171" s="217">
        <v>0</v>
      </c>
      <c r="T171" s="218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219" t="s">
        <v>205</v>
      </c>
      <c r="AT171" s="219" t="s">
        <v>117</v>
      </c>
      <c r="AU171" s="219" t="s">
        <v>80</v>
      </c>
      <c r="AY171" s="14" t="s">
        <v>119</v>
      </c>
      <c r="BE171" s="220">
        <f>IF(N171="základní",J171,0)</f>
        <v>110400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14" t="s">
        <v>78</v>
      </c>
      <c r="BK171" s="220">
        <f>ROUND(I171*H171,2)</f>
        <v>110400</v>
      </c>
      <c r="BL171" s="14" t="s">
        <v>205</v>
      </c>
      <c r="BM171" s="219" t="s">
        <v>278</v>
      </c>
    </row>
    <row r="172" s="2" customFormat="1" ht="24.15" customHeight="1">
      <c r="A172" s="29"/>
      <c r="B172" s="30"/>
      <c r="C172" s="208" t="s">
        <v>158</v>
      </c>
      <c r="D172" s="208" t="s">
        <v>123</v>
      </c>
      <c r="E172" s="209" t="s">
        <v>279</v>
      </c>
      <c r="F172" s="210" t="s">
        <v>280</v>
      </c>
      <c r="G172" s="211" t="s">
        <v>150</v>
      </c>
      <c r="H172" s="212">
        <v>24</v>
      </c>
      <c r="I172" s="213">
        <v>650</v>
      </c>
      <c r="J172" s="213">
        <f>ROUND(I172*H172,2)</f>
        <v>15600</v>
      </c>
      <c r="K172" s="214"/>
      <c r="L172" s="35"/>
      <c r="M172" s="215" t="s">
        <v>1</v>
      </c>
      <c r="N172" s="216" t="s">
        <v>35</v>
      </c>
      <c r="O172" s="217">
        <v>0</v>
      </c>
      <c r="P172" s="217">
        <f>O172*H172</f>
        <v>0</v>
      </c>
      <c r="Q172" s="217">
        <v>0</v>
      </c>
      <c r="R172" s="217">
        <f>Q172*H172</f>
        <v>0</v>
      </c>
      <c r="S172" s="217">
        <v>0</v>
      </c>
      <c r="T172" s="218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219" t="s">
        <v>205</v>
      </c>
      <c r="AT172" s="219" t="s">
        <v>123</v>
      </c>
      <c r="AU172" s="219" t="s">
        <v>80</v>
      </c>
      <c r="AY172" s="14" t="s">
        <v>119</v>
      </c>
      <c r="BE172" s="220">
        <f>IF(N172="základní",J172,0)</f>
        <v>15600</v>
      </c>
      <c r="BF172" s="220">
        <f>IF(N172="snížená",J172,0)</f>
        <v>0</v>
      </c>
      <c r="BG172" s="220">
        <f>IF(N172="zákl. přenesená",J172,0)</f>
        <v>0</v>
      </c>
      <c r="BH172" s="220">
        <f>IF(N172="sníž. přenesená",J172,0)</f>
        <v>0</v>
      </c>
      <c r="BI172" s="220">
        <f>IF(N172="nulová",J172,0)</f>
        <v>0</v>
      </c>
      <c r="BJ172" s="14" t="s">
        <v>78</v>
      </c>
      <c r="BK172" s="220">
        <f>ROUND(I172*H172,2)</f>
        <v>15600</v>
      </c>
      <c r="BL172" s="14" t="s">
        <v>205</v>
      </c>
      <c r="BM172" s="219" t="s">
        <v>281</v>
      </c>
    </row>
    <row r="173" s="2" customFormat="1" ht="37.8" customHeight="1">
      <c r="A173" s="29"/>
      <c r="B173" s="30"/>
      <c r="C173" s="221" t="s">
        <v>195</v>
      </c>
      <c r="D173" s="221" t="s">
        <v>117</v>
      </c>
      <c r="E173" s="222" t="s">
        <v>282</v>
      </c>
      <c r="F173" s="223" t="s">
        <v>283</v>
      </c>
      <c r="G173" s="224" t="s">
        <v>150</v>
      </c>
      <c r="H173" s="225">
        <v>24</v>
      </c>
      <c r="I173" s="226">
        <v>1200</v>
      </c>
      <c r="J173" s="226">
        <f>ROUND(I173*H173,2)</f>
        <v>28800</v>
      </c>
      <c r="K173" s="227"/>
      <c r="L173" s="228"/>
      <c r="M173" s="229" t="s">
        <v>1</v>
      </c>
      <c r="N173" s="230" t="s">
        <v>35</v>
      </c>
      <c r="O173" s="217">
        <v>0</v>
      </c>
      <c r="P173" s="217">
        <f>O173*H173</f>
        <v>0</v>
      </c>
      <c r="Q173" s="217">
        <v>0</v>
      </c>
      <c r="R173" s="217">
        <f>Q173*H173</f>
        <v>0</v>
      </c>
      <c r="S173" s="217">
        <v>0</v>
      </c>
      <c r="T173" s="218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219" t="s">
        <v>205</v>
      </c>
      <c r="AT173" s="219" t="s">
        <v>117</v>
      </c>
      <c r="AU173" s="219" t="s">
        <v>80</v>
      </c>
      <c r="AY173" s="14" t="s">
        <v>119</v>
      </c>
      <c r="BE173" s="220">
        <f>IF(N173="základní",J173,0)</f>
        <v>28800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14" t="s">
        <v>78</v>
      </c>
      <c r="BK173" s="220">
        <f>ROUND(I173*H173,2)</f>
        <v>28800</v>
      </c>
      <c r="BL173" s="14" t="s">
        <v>205</v>
      </c>
      <c r="BM173" s="219" t="s">
        <v>284</v>
      </c>
    </row>
    <row r="174" s="2" customFormat="1" ht="24.15" customHeight="1">
      <c r="A174" s="29"/>
      <c r="B174" s="30"/>
      <c r="C174" s="208" t="s">
        <v>285</v>
      </c>
      <c r="D174" s="208" t="s">
        <v>123</v>
      </c>
      <c r="E174" s="209" t="s">
        <v>286</v>
      </c>
      <c r="F174" s="210" t="s">
        <v>287</v>
      </c>
      <c r="G174" s="211" t="s">
        <v>150</v>
      </c>
      <c r="H174" s="212">
        <v>1</v>
      </c>
      <c r="I174" s="213">
        <v>2500</v>
      </c>
      <c r="J174" s="213">
        <f>ROUND(I174*H174,2)</f>
        <v>2500</v>
      </c>
      <c r="K174" s="214"/>
      <c r="L174" s="35"/>
      <c r="M174" s="215" t="s">
        <v>1</v>
      </c>
      <c r="N174" s="216" t="s">
        <v>35</v>
      </c>
      <c r="O174" s="217">
        <v>0</v>
      </c>
      <c r="P174" s="217">
        <f>O174*H174</f>
        <v>0</v>
      </c>
      <c r="Q174" s="217">
        <v>0</v>
      </c>
      <c r="R174" s="217">
        <f>Q174*H174</f>
        <v>0</v>
      </c>
      <c r="S174" s="217">
        <v>0</v>
      </c>
      <c r="T174" s="218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219" t="s">
        <v>205</v>
      </c>
      <c r="AT174" s="219" t="s">
        <v>123</v>
      </c>
      <c r="AU174" s="219" t="s">
        <v>80</v>
      </c>
      <c r="AY174" s="14" t="s">
        <v>119</v>
      </c>
      <c r="BE174" s="220">
        <f>IF(N174="základní",J174,0)</f>
        <v>2500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14" t="s">
        <v>78</v>
      </c>
      <c r="BK174" s="220">
        <f>ROUND(I174*H174,2)</f>
        <v>2500</v>
      </c>
      <c r="BL174" s="14" t="s">
        <v>205</v>
      </c>
      <c r="BM174" s="219" t="s">
        <v>288</v>
      </c>
    </row>
    <row r="175" s="2" customFormat="1" ht="37.8" customHeight="1">
      <c r="A175" s="29"/>
      <c r="B175" s="30"/>
      <c r="C175" s="221" t="s">
        <v>289</v>
      </c>
      <c r="D175" s="221" t="s">
        <v>117</v>
      </c>
      <c r="E175" s="222" t="s">
        <v>290</v>
      </c>
      <c r="F175" s="223" t="s">
        <v>291</v>
      </c>
      <c r="G175" s="224" t="s">
        <v>150</v>
      </c>
      <c r="H175" s="225">
        <v>1</v>
      </c>
      <c r="I175" s="226">
        <v>55400</v>
      </c>
      <c r="J175" s="226">
        <f>ROUND(I175*H175,2)</f>
        <v>55400</v>
      </c>
      <c r="K175" s="227"/>
      <c r="L175" s="228"/>
      <c r="M175" s="229" t="s">
        <v>1</v>
      </c>
      <c r="N175" s="230" t="s">
        <v>35</v>
      </c>
      <c r="O175" s="217">
        <v>0</v>
      </c>
      <c r="P175" s="217">
        <f>O175*H175</f>
        <v>0</v>
      </c>
      <c r="Q175" s="217">
        <v>0</v>
      </c>
      <c r="R175" s="217">
        <f>Q175*H175</f>
        <v>0</v>
      </c>
      <c r="S175" s="217">
        <v>0</v>
      </c>
      <c r="T175" s="218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219" t="s">
        <v>205</v>
      </c>
      <c r="AT175" s="219" t="s">
        <v>117</v>
      </c>
      <c r="AU175" s="219" t="s">
        <v>80</v>
      </c>
      <c r="AY175" s="14" t="s">
        <v>119</v>
      </c>
      <c r="BE175" s="220">
        <f>IF(N175="základní",J175,0)</f>
        <v>55400</v>
      </c>
      <c r="BF175" s="220">
        <f>IF(N175="snížená",J175,0)</f>
        <v>0</v>
      </c>
      <c r="BG175" s="220">
        <f>IF(N175="zákl. přenesená",J175,0)</f>
        <v>0</v>
      </c>
      <c r="BH175" s="220">
        <f>IF(N175="sníž. přenesená",J175,0)</f>
        <v>0</v>
      </c>
      <c r="BI175" s="220">
        <f>IF(N175="nulová",J175,0)</f>
        <v>0</v>
      </c>
      <c r="BJ175" s="14" t="s">
        <v>78</v>
      </c>
      <c r="BK175" s="220">
        <f>ROUND(I175*H175,2)</f>
        <v>55400</v>
      </c>
      <c r="BL175" s="14" t="s">
        <v>205</v>
      </c>
      <c r="BM175" s="219" t="s">
        <v>292</v>
      </c>
    </row>
    <row r="176" s="2" customFormat="1" ht="16.5" customHeight="1">
      <c r="A176" s="29"/>
      <c r="B176" s="30"/>
      <c r="C176" s="208" t="s">
        <v>293</v>
      </c>
      <c r="D176" s="208" t="s">
        <v>123</v>
      </c>
      <c r="E176" s="209" t="s">
        <v>294</v>
      </c>
      <c r="F176" s="210" t="s">
        <v>295</v>
      </c>
      <c r="G176" s="211" t="s">
        <v>150</v>
      </c>
      <c r="H176" s="212">
        <v>24</v>
      </c>
      <c r="I176" s="213">
        <v>46</v>
      </c>
      <c r="J176" s="213">
        <f>ROUND(I176*H176,2)</f>
        <v>1104</v>
      </c>
      <c r="K176" s="214"/>
      <c r="L176" s="35"/>
      <c r="M176" s="215" t="s">
        <v>1</v>
      </c>
      <c r="N176" s="216" t="s">
        <v>35</v>
      </c>
      <c r="O176" s="217">
        <v>0</v>
      </c>
      <c r="P176" s="217">
        <f>O176*H176</f>
        <v>0</v>
      </c>
      <c r="Q176" s="217">
        <v>0</v>
      </c>
      <c r="R176" s="217">
        <f>Q176*H176</f>
        <v>0</v>
      </c>
      <c r="S176" s="217">
        <v>0</v>
      </c>
      <c r="T176" s="218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219" t="s">
        <v>205</v>
      </c>
      <c r="AT176" s="219" t="s">
        <v>123</v>
      </c>
      <c r="AU176" s="219" t="s">
        <v>80</v>
      </c>
      <c r="AY176" s="14" t="s">
        <v>119</v>
      </c>
      <c r="BE176" s="220">
        <f>IF(N176="základní",J176,0)</f>
        <v>1104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14" t="s">
        <v>78</v>
      </c>
      <c r="BK176" s="220">
        <f>ROUND(I176*H176,2)</f>
        <v>1104</v>
      </c>
      <c r="BL176" s="14" t="s">
        <v>205</v>
      </c>
      <c r="BM176" s="219" t="s">
        <v>296</v>
      </c>
    </row>
    <row r="177" s="2" customFormat="1" ht="16.5" customHeight="1">
      <c r="A177" s="29"/>
      <c r="B177" s="30"/>
      <c r="C177" s="221" t="s">
        <v>297</v>
      </c>
      <c r="D177" s="221" t="s">
        <v>117</v>
      </c>
      <c r="E177" s="222" t="s">
        <v>298</v>
      </c>
      <c r="F177" s="223" t="s">
        <v>299</v>
      </c>
      <c r="G177" s="224" t="s">
        <v>150</v>
      </c>
      <c r="H177" s="225">
        <v>24</v>
      </c>
      <c r="I177" s="226">
        <v>1450</v>
      </c>
      <c r="J177" s="226">
        <f>ROUND(I177*H177,2)</f>
        <v>34800</v>
      </c>
      <c r="K177" s="227"/>
      <c r="L177" s="228"/>
      <c r="M177" s="229" t="s">
        <v>1</v>
      </c>
      <c r="N177" s="230" t="s">
        <v>35</v>
      </c>
      <c r="O177" s="217">
        <v>0</v>
      </c>
      <c r="P177" s="217">
        <f>O177*H177</f>
        <v>0</v>
      </c>
      <c r="Q177" s="217">
        <v>0</v>
      </c>
      <c r="R177" s="217">
        <f>Q177*H177</f>
        <v>0</v>
      </c>
      <c r="S177" s="217">
        <v>0</v>
      </c>
      <c r="T177" s="218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219" t="s">
        <v>205</v>
      </c>
      <c r="AT177" s="219" t="s">
        <v>117</v>
      </c>
      <c r="AU177" s="219" t="s">
        <v>80</v>
      </c>
      <c r="AY177" s="14" t="s">
        <v>119</v>
      </c>
      <c r="BE177" s="220">
        <f>IF(N177="základní",J177,0)</f>
        <v>34800</v>
      </c>
      <c r="BF177" s="220">
        <f>IF(N177="snížená",J177,0)</f>
        <v>0</v>
      </c>
      <c r="BG177" s="220">
        <f>IF(N177="zákl. přenesená",J177,0)</f>
        <v>0</v>
      </c>
      <c r="BH177" s="220">
        <f>IF(N177="sníž. přenesená",J177,0)</f>
        <v>0</v>
      </c>
      <c r="BI177" s="220">
        <f>IF(N177="nulová",J177,0)</f>
        <v>0</v>
      </c>
      <c r="BJ177" s="14" t="s">
        <v>78</v>
      </c>
      <c r="BK177" s="220">
        <f>ROUND(I177*H177,2)</f>
        <v>34800</v>
      </c>
      <c r="BL177" s="14" t="s">
        <v>205</v>
      </c>
      <c r="BM177" s="219" t="s">
        <v>300</v>
      </c>
    </row>
    <row r="178" s="2" customFormat="1" ht="16.5" customHeight="1">
      <c r="A178" s="29"/>
      <c r="B178" s="30"/>
      <c r="C178" s="208" t="s">
        <v>301</v>
      </c>
      <c r="D178" s="208" t="s">
        <v>123</v>
      </c>
      <c r="E178" s="209" t="s">
        <v>302</v>
      </c>
      <c r="F178" s="210" t="s">
        <v>303</v>
      </c>
      <c r="G178" s="211" t="s">
        <v>137</v>
      </c>
      <c r="H178" s="212">
        <v>1</v>
      </c>
      <c r="I178" s="213">
        <v>18000</v>
      </c>
      <c r="J178" s="213">
        <f>ROUND(I178*H178,2)</f>
        <v>18000</v>
      </c>
      <c r="K178" s="214"/>
      <c r="L178" s="35"/>
      <c r="M178" s="215" t="s">
        <v>1</v>
      </c>
      <c r="N178" s="216" t="s">
        <v>35</v>
      </c>
      <c r="O178" s="217">
        <v>0</v>
      </c>
      <c r="P178" s="217">
        <f>O178*H178</f>
        <v>0</v>
      </c>
      <c r="Q178" s="217">
        <v>0</v>
      </c>
      <c r="R178" s="217">
        <f>Q178*H178</f>
        <v>0</v>
      </c>
      <c r="S178" s="217">
        <v>0</v>
      </c>
      <c r="T178" s="218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219" t="s">
        <v>205</v>
      </c>
      <c r="AT178" s="219" t="s">
        <v>123</v>
      </c>
      <c r="AU178" s="219" t="s">
        <v>80</v>
      </c>
      <c r="AY178" s="14" t="s">
        <v>119</v>
      </c>
      <c r="BE178" s="220">
        <f>IF(N178="základní",J178,0)</f>
        <v>18000</v>
      </c>
      <c r="BF178" s="220">
        <f>IF(N178="snížená",J178,0)</f>
        <v>0</v>
      </c>
      <c r="BG178" s="220">
        <f>IF(N178="zákl. přenesená",J178,0)</f>
        <v>0</v>
      </c>
      <c r="BH178" s="220">
        <f>IF(N178="sníž. přenesená",J178,0)</f>
        <v>0</v>
      </c>
      <c r="BI178" s="220">
        <f>IF(N178="nulová",J178,0)</f>
        <v>0</v>
      </c>
      <c r="BJ178" s="14" t="s">
        <v>78</v>
      </c>
      <c r="BK178" s="220">
        <f>ROUND(I178*H178,2)</f>
        <v>18000</v>
      </c>
      <c r="BL178" s="14" t="s">
        <v>205</v>
      </c>
      <c r="BM178" s="219" t="s">
        <v>304</v>
      </c>
    </row>
    <row r="179" s="2" customFormat="1" ht="24.15" customHeight="1">
      <c r="A179" s="29"/>
      <c r="B179" s="30"/>
      <c r="C179" s="221" t="s">
        <v>305</v>
      </c>
      <c r="D179" s="221" t="s">
        <v>117</v>
      </c>
      <c r="E179" s="222" t="s">
        <v>306</v>
      </c>
      <c r="F179" s="223" t="s">
        <v>307</v>
      </c>
      <c r="G179" s="224" t="s">
        <v>137</v>
      </c>
      <c r="H179" s="225">
        <v>1</v>
      </c>
      <c r="I179" s="226">
        <v>5000</v>
      </c>
      <c r="J179" s="226">
        <f>ROUND(I179*H179,2)</f>
        <v>5000</v>
      </c>
      <c r="K179" s="227"/>
      <c r="L179" s="228"/>
      <c r="M179" s="229" t="s">
        <v>1</v>
      </c>
      <c r="N179" s="230" t="s">
        <v>35</v>
      </c>
      <c r="O179" s="217">
        <v>0</v>
      </c>
      <c r="P179" s="217">
        <f>O179*H179</f>
        <v>0</v>
      </c>
      <c r="Q179" s="217">
        <v>0</v>
      </c>
      <c r="R179" s="217">
        <f>Q179*H179</f>
        <v>0</v>
      </c>
      <c r="S179" s="217">
        <v>0</v>
      </c>
      <c r="T179" s="218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219" t="s">
        <v>205</v>
      </c>
      <c r="AT179" s="219" t="s">
        <v>117</v>
      </c>
      <c r="AU179" s="219" t="s">
        <v>80</v>
      </c>
      <c r="AY179" s="14" t="s">
        <v>119</v>
      </c>
      <c r="BE179" s="220">
        <f>IF(N179="základní",J179,0)</f>
        <v>5000</v>
      </c>
      <c r="BF179" s="220">
        <f>IF(N179="snížená",J179,0)</f>
        <v>0</v>
      </c>
      <c r="BG179" s="220">
        <f>IF(N179="zákl. přenesená",J179,0)</f>
        <v>0</v>
      </c>
      <c r="BH179" s="220">
        <f>IF(N179="sníž. přenesená",J179,0)</f>
        <v>0</v>
      </c>
      <c r="BI179" s="220">
        <f>IF(N179="nulová",J179,0)</f>
        <v>0</v>
      </c>
      <c r="BJ179" s="14" t="s">
        <v>78</v>
      </c>
      <c r="BK179" s="220">
        <f>ROUND(I179*H179,2)</f>
        <v>5000</v>
      </c>
      <c r="BL179" s="14" t="s">
        <v>205</v>
      </c>
      <c r="BM179" s="219" t="s">
        <v>308</v>
      </c>
    </row>
    <row r="180" s="2" customFormat="1" ht="16.5" customHeight="1">
      <c r="A180" s="29"/>
      <c r="B180" s="30"/>
      <c r="C180" s="221" t="s">
        <v>309</v>
      </c>
      <c r="D180" s="221" t="s">
        <v>117</v>
      </c>
      <c r="E180" s="222" t="s">
        <v>310</v>
      </c>
      <c r="F180" s="223" t="s">
        <v>311</v>
      </c>
      <c r="G180" s="224" t="s">
        <v>137</v>
      </c>
      <c r="H180" s="225">
        <v>1</v>
      </c>
      <c r="I180" s="226">
        <v>10000</v>
      </c>
      <c r="J180" s="226">
        <f>ROUND(I180*H180,2)</f>
        <v>10000</v>
      </c>
      <c r="K180" s="227"/>
      <c r="L180" s="228"/>
      <c r="M180" s="229" t="s">
        <v>1</v>
      </c>
      <c r="N180" s="230" t="s">
        <v>35</v>
      </c>
      <c r="O180" s="217">
        <v>0</v>
      </c>
      <c r="P180" s="217">
        <f>O180*H180</f>
        <v>0</v>
      </c>
      <c r="Q180" s="217">
        <v>0</v>
      </c>
      <c r="R180" s="217">
        <f>Q180*H180</f>
        <v>0</v>
      </c>
      <c r="S180" s="217">
        <v>0</v>
      </c>
      <c r="T180" s="218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219" t="s">
        <v>205</v>
      </c>
      <c r="AT180" s="219" t="s">
        <v>117</v>
      </c>
      <c r="AU180" s="219" t="s">
        <v>80</v>
      </c>
      <c r="AY180" s="14" t="s">
        <v>119</v>
      </c>
      <c r="BE180" s="220">
        <f>IF(N180="základní",J180,0)</f>
        <v>10000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14" t="s">
        <v>78</v>
      </c>
      <c r="BK180" s="220">
        <f>ROUND(I180*H180,2)</f>
        <v>10000</v>
      </c>
      <c r="BL180" s="14" t="s">
        <v>205</v>
      </c>
      <c r="BM180" s="219" t="s">
        <v>312</v>
      </c>
    </row>
    <row r="181" s="2" customFormat="1" ht="16.5" customHeight="1">
      <c r="A181" s="29"/>
      <c r="B181" s="30"/>
      <c r="C181" s="208" t="s">
        <v>313</v>
      </c>
      <c r="D181" s="208" t="s">
        <v>123</v>
      </c>
      <c r="E181" s="209" t="s">
        <v>314</v>
      </c>
      <c r="F181" s="210" t="s">
        <v>315</v>
      </c>
      <c r="G181" s="211" t="s">
        <v>137</v>
      </c>
      <c r="H181" s="212">
        <v>1</v>
      </c>
      <c r="I181" s="213">
        <v>15000</v>
      </c>
      <c r="J181" s="213">
        <f>ROUND(I181*H181,2)</f>
        <v>15000</v>
      </c>
      <c r="K181" s="214"/>
      <c r="L181" s="35"/>
      <c r="M181" s="215" t="s">
        <v>1</v>
      </c>
      <c r="N181" s="216" t="s">
        <v>35</v>
      </c>
      <c r="O181" s="217">
        <v>0</v>
      </c>
      <c r="P181" s="217">
        <f>O181*H181</f>
        <v>0</v>
      </c>
      <c r="Q181" s="217">
        <v>0</v>
      </c>
      <c r="R181" s="217">
        <f>Q181*H181</f>
        <v>0</v>
      </c>
      <c r="S181" s="217">
        <v>0</v>
      </c>
      <c r="T181" s="218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219" t="s">
        <v>205</v>
      </c>
      <c r="AT181" s="219" t="s">
        <v>123</v>
      </c>
      <c r="AU181" s="219" t="s">
        <v>80</v>
      </c>
      <c r="AY181" s="14" t="s">
        <v>119</v>
      </c>
      <c r="BE181" s="220">
        <f>IF(N181="základní",J181,0)</f>
        <v>15000</v>
      </c>
      <c r="BF181" s="220">
        <f>IF(N181="snížená",J181,0)</f>
        <v>0</v>
      </c>
      <c r="BG181" s="220">
        <f>IF(N181="zákl. přenesená",J181,0)</f>
        <v>0</v>
      </c>
      <c r="BH181" s="220">
        <f>IF(N181="sníž. přenesená",J181,0)</f>
        <v>0</v>
      </c>
      <c r="BI181" s="220">
        <f>IF(N181="nulová",J181,0)</f>
        <v>0</v>
      </c>
      <c r="BJ181" s="14" t="s">
        <v>78</v>
      </c>
      <c r="BK181" s="220">
        <f>ROUND(I181*H181,2)</f>
        <v>15000</v>
      </c>
      <c r="BL181" s="14" t="s">
        <v>205</v>
      </c>
      <c r="BM181" s="219" t="s">
        <v>316</v>
      </c>
    </row>
    <row r="182" s="12" customFormat="1" ht="25.92" customHeight="1">
      <c r="A182" s="12"/>
      <c r="B182" s="193"/>
      <c r="C182" s="194"/>
      <c r="D182" s="195" t="s">
        <v>69</v>
      </c>
      <c r="E182" s="196" t="s">
        <v>317</v>
      </c>
      <c r="F182" s="196" t="s">
        <v>318</v>
      </c>
      <c r="G182" s="194"/>
      <c r="H182" s="194"/>
      <c r="I182" s="194"/>
      <c r="J182" s="197">
        <f>BK182</f>
        <v>60500</v>
      </c>
      <c r="K182" s="194"/>
      <c r="L182" s="198"/>
      <c r="M182" s="199"/>
      <c r="N182" s="200"/>
      <c r="O182" s="200"/>
      <c r="P182" s="201">
        <f>P183+P187</f>
        <v>0</v>
      </c>
      <c r="Q182" s="200"/>
      <c r="R182" s="201">
        <f>R183+R187</f>
        <v>0</v>
      </c>
      <c r="S182" s="200"/>
      <c r="T182" s="202">
        <f>T183+T187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3" t="s">
        <v>285</v>
      </c>
      <c r="AT182" s="204" t="s">
        <v>69</v>
      </c>
      <c r="AU182" s="204" t="s">
        <v>70</v>
      </c>
      <c r="AY182" s="203" t="s">
        <v>119</v>
      </c>
      <c r="BK182" s="205">
        <f>BK183+BK187</f>
        <v>60500</v>
      </c>
    </row>
    <row r="183" s="12" customFormat="1" ht="22.8" customHeight="1">
      <c r="A183" s="12"/>
      <c r="B183" s="193"/>
      <c r="C183" s="194"/>
      <c r="D183" s="195" t="s">
        <v>69</v>
      </c>
      <c r="E183" s="206" t="s">
        <v>319</v>
      </c>
      <c r="F183" s="206" t="s">
        <v>320</v>
      </c>
      <c r="G183" s="194"/>
      <c r="H183" s="194"/>
      <c r="I183" s="194"/>
      <c r="J183" s="207">
        <f>BK183</f>
        <v>27500</v>
      </c>
      <c r="K183" s="194"/>
      <c r="L183" s="198"/>
      <c r="M183" s="199"/>
      <c r="N183" s="200"/>
      <c r="O183" s="200"/>
      <c r="P183" s="201">
        <f>SUM(P184:P186)</f>
        <v>0</v>
      </c>
      <c r="Q183" s="200"/>
      <c r="R183" s="201">
        <f>SUM(R184:R186)</f>
        <v>0</v>
      </c>
      <c r="S183" s="200"/>
      <c r="T183" s="202">
        <f>SUM(T184:T186)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3" t="s">
        <v>285</v>
      </c>
      <c r="AT183" s="204" t="s">
        <v>69</v>
      </c>
      <c r="AU183" s="204" t="s">
        <v>78</v>
      </c>
      <c r="AY183" s="203" t="s">
        <v>119</v>
      </c>
      <c r="BK183" s="205">
        <f>SUM(BK184:BK186)</f>
        <v>27500</v>
      </c>
    </row>
    <row r="184" s="2" customFormat="1" ht="16.5" customHeight="1">
      <c r="A184" s="29"/>
      <c r="B184" s="30"/>
      <c r="C184" s="208" t="s">
        <v>321</v>
      </c>
      <c r="D184" s="208" t="s">
        <v>123</v>
      </c>
      <c r="E184" s="209" t="s">
        <v>322</v>
      </c>
      <c r="F184" s="210" t="s">
        <v>323</v>
      </c>
      <c r="G184" s="211" t="s">
        <v>150</v>
      </c>
      <c r="H184" s="212">
        <v>2</v>
      </c>
      <c r="I184" s="213">
        <v>5500</v>
      </c>
      <c r="J184" s="213">
        <f>ROUND(I184*H184,2)</f>
        <v>11000</v>
      </c>
      <c r="K184" s="214"/>
      <c r="L184" s="35"/>
      <c r="M184" s="215" t="s">
        <v>1</v>
      </c>
      <c r="N184" s="216" t="s">
        <v>35</v>
      </c>
      <c r="O184" s="217">
        <v>0</v>
      </c>
      <c r="P184" s="217">
        <f>O184*H184</f>
        <v>0</v>
      </c>
      <c r="Q184" s="217">
        <v>0</v>
      </c>
      <c r="R184" s="217">
        <f>Q184*H184</f>
        <v>0</v>
      </c>
      <c r="S184" s="217">
        <v>0</v>
      </c>
      <c r="T184" s="218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219" t="s">
        <v>200</v>
      </c>
      <c r="AT184" s="219" t="s">
        <v>123</v>
      </c>
      <c r="AU184" s="219" t="s">
        <v>80</v>
      </c>
      <c r="AY184" s="14" t="s">
        <v>119</v>
      </c>
      <c r="BE184" s="220">
        <f>IF(N184="základní",J184,0)</f>
        <v>11000</v>
      </c>
      <c r="BF184" s="220">
        <f>IF(N184="snížená",J184,0)</f>
        <v>0</v>
      </c>
      <c r="BG184" s="220">
        <f>IF(N184="zákl. přenesená",J184,0)</f>
        <v>0</v>
      </c>
      <c r="BH184" s="220">
        <f>IF(N184="sníž. přenesená",J184,0)</f>
        <v>0</v>
      </c>
      <c r="BI184" s="220">
        <f>IF(N184="nulová",J184,0)</f>
        <v>0</v>
      </c>
      <c r="BJ184" s="14" t="s">
        <v>78</v>
      </c>
      <c r="BK184" s="220">
        <f>ROUND(I184*H184,2)</f>
        <v>11000</v>
      </c>
      <c r="BL184" s="14" t="s">
        <v>200</v>
      </c>
      <c r="BM184" s="219" t="s">
        <v>324</v>
      </c>
    </row>
    <row r="185" s="2" customFormat="1" ht="16.5" customHeight="1">
      <c r="A185" s="29"/>
      <c r="B185" s="30"/>
      <c r="C185" s="208" t="s">
        <v>325</v>
      </c>
      <c r="D185" s="208" t="s">
        <v>123</v>
      </c>
      <c r="E185" s="209" t="s">
        <v>326</v>
      </c>
      <c r="F185" s="210" t="s">
        <v>327</v>
      </c>
      <c r="G185" s="211" t="s">
        <v>150</v>
      </c>
      <c r="H185" s="212">
        <v>1</v>
      </c>
      <c r="I185" s="213">
        <v>6500</v>
      </c>
      <c r="J185" s="213">
        <f>ROUND(I185*H185,2)</f>
        <v>6500</v>
      </c>
      <c r="K185" s="214"/>
      <c r="L185" s="35"/>
      <c r="M185" s="215" t="s">
        <v>1</v>
      </c>
      <c r="N185" s="216" t="s">
        <v>35</v>
      </c>
      <c r="O185" s="217">
        <v>0</v>
      </c>
      <c r="P185" s="217">
        <f>O185*H185</f>
        <v>0</v>
      </c>
      <c r="Q185" s="217">
        <v>0</v>
      </c>
      <c r="R185" s="217">
        <f>Q185*H185</f>
        <v>0</v>
      </c>
      <c r="S185" s="217">
        <v>0</v>
      </c>
      <c r="T185" s="218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219" t="s">
        <v>200</v>
      </c>
      <c r="AT185" s="219" t="s">
        <v>123</v>
      </c>
      <c r="AU185" s="219" t="s">
        <v>80</v>
      </c>
      <c r="AY185" s="14" t="s">
        <v>119</v>
      </c>
      <c r="BE185" s="220">
        <f>IF(N185="základní",J185,0)</f>
        <v>6500</v>
      </c>
      <c r="BF185" s="220">
        <f>IF(N185="snížená",J185,0)</f>
        <v>0</v>
      </c>
      <c r="BG185" s="220">
        <f>IF(N185="zákl. přenesená",J185,0)</f>
        <v>0</v>
      </c>
      <c r="BH185" s="220">
        <f>IF(N185="sníž. přenesená",J185,0)</f>
        <v>0</v>
      </c>
      <c r="BI185" s="220">
        <f>IF(N185="nulová",J185,0)</f>
        <v>0</v>
      </c>
      <c r="BJ185" s="14" t="s">
        <v>78</v>
      </c>
      <c r="BK185" s="220">
        <f>ROUND(I185*H185,2)</f>
        <v>6500</v>
      </c>
      <c r="BL185" s="14" t="s">
        <v>200</v>
      </c>
      <c r="BM185" s="219" t="s">
        <v>328</v>
      </c>
    </row>
    <row r="186" s="2" customFormat="1" ht="16.5" customHeight="1">
      <c r="A186" s="29"/>
      <c r="B186" s="30"/>
      <c r="C186" s="208" t="s">
        <v>329</v>
      </c>
      <c r="D186" s="208" t="s">
        <v>123</v>
      </c>
      <c r="E186" s="209" t="s">
        <v>330</v>
      </c>
      <c r="F186" s="210" t="s">
        <v>331</v>
      </c>
      <c r="G186" s="211" t="s">
        <v>150</v>
      </c>
      <c r="H186" s="212">
        <v>1</v>
      </c>
      <c r="I186" s="213">
        <v>10000</v>
      </c>
      <c r="J186" s="213">
        <f>ROUND(I186*H186,2)</f>
        <v>10000</v>
      </c>
      <c r="K186" s="214"/>
      <c r="L186" s="35"/>
      <c r="M186" s="215" t="s">
        <v>1</v>
      </c>
      <c r="N186" s="216" t="s">
        <v>35</v>
      </c>
      <c r="O186" s="217">
        <v>0</v>
      </c>
      <c r="P186" s="217">
        <f>O186*H186</f>
        <v>0</v>
      </c>
      <c r="Q186" s="217">
        <v>0</v>
      </c>
      <c r="R186" s="217">
        <f>Q186*H186</f>
        <v>0</v>
      </c>
      <c r="S186" s="217">
        <v>0</v>
      </c>
      <c r="T186" s="218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219" t="s">
        <v>200</v>
      </c>
      <c r="AT186" s="219" t="s">
        <v>123</v>
      </c>
      <c r="AU186" s="219" t="s">
        <v>80</v>
      </c>
      <c r="AY186" s="14" t="s">
        <v>119</v>
      </c>
      <c r="BE186" s="220">
        <f>IF(N186="základní",J186,0)</f>
        <v>10000</v>
      </c>
      <c r="BF186" s="220">
        <f>IF(N186="snížená",J186,0)</f>
        <v>0</v>
      </c>
      <c r="BG186" s="220">
        <f>IF(N186="zákl. přenesená",J186,0)</f>
        <v>0</v>
      </c>
      <c r="BH186" s="220">
        <f>IF(N186="sníž. přenesená",J186,0)</f>
        <v>0</v>
      </c>
      <c r="BI186" s="220">
        <f>IF(N186="nulová",J186,0)</f>
        <v>0</v>
      </c>
      <c r="BJ186" s="14" t="s">
        <v>78</v>
      </c>
      <c r="BK186" s="220">
        <f>ROUND(I186*H186,2)</f>
        <v>10000</v>
      </c>
      <c r="BL186" s="14" t="s">
        <v>200</v>
      </c>
      <c r="BM186" s="219" t="s">
        <v>332</v>
      </c>
    </row>
    <row r="187" s="12" customFormat="1" ht="22.8" customHeight="1">
      <c r="A187" s="12"/>
      <c r="B187" s="193"/>
      <c r="C187" s="194"/>
      <c r="D187" s="195" t="s">
        <v>69</v>
      </c>
      <c r="E187" s="206" t="s">
        <v>333</v>
      </c>
      <c r="F187" s="206" t="s">
        <v>334</v>
      </c>
      <c r="G187" s="194"/>
      <c r="H187" s="194"/>
      <c r="I187" s="194"/>
      <c r="J187" s="207">
        <f>BK187</f>
        <v>33000</v>
      </c>
      <c r="K187" s="194"/>
      <c r="L187" s="198"/>
      <c r="M187" s="199"/>
      <c r="N187" s="200"/>
      <c r="O187" s="200"/>
      <c r="P187" s="201">
        <f>SUM(P188:P191)</f>
        <v>0</v>
      </c>
      <c r="Q187" s="200"/>
      <c r="R187" s="201">
        <f>SUM(R188:R191)</f>
        <v>0</v>
      </c>
      <c r="S187" s="200"/>
      <c r="T187" s="202">
        <f>SUM(T188:T191)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3" t="s">
        <v>285</v>
      </c>
      <c r="AT187" s="204" t="s">
        <v>69</v>
      </c>
      <c r="AU187" s="204" t="s">
        <v>78</v>
      </c>
      <c r="AY187" s="203" t="s">
        <v>119</v>
      </c>
      <c r="BK187" s="205">
        <f>SUM(BK188:BK191)</f>
        <v>33000</v>
      </c>
    </row>
    <row r="188" s="2" customFormat="1" ht="16.5" customHeight="1">
      <c r="A188" s="29"/>
      <c r="B188" s="30"/>
      <c r="C188" s="208" t="s">
        <v>335</v>
      </c>
      <c r="D188" s="208" t="s">
        <v>123</v>
      </c>
      <c r="E188" s="209" t="s">
        <v>336</v>
      </c>
      <c r="F188" s="210" t="s">
        <v>337</v>
      </c>
      <c r="G188" s="211" t="s">
        <v>150</v>
      </c>
      <c r="H188" s="212">
        <v>1</v>
      </c>
      <c r="I188" s="213">
        <v>8000</v>
      </c>
      <c r="J188" s="213">
        <f>ROUND(I188*H188,2)</f>
        <v>8000</v>
      </c>
      <c r="K188" s="214"/>
      <c r="L188" s="35"/>
      <c r="M188" s="215" t="s">
        <v>1</v>
      </c>
      <c r="N188" s="216" t="s">
        <v>35</v>
      </c>
      <c r="O188" s="217">
        <v>0</v>
      </c>
      <c r="P188" s="217">
        <f>O188*H188</f>
        <v>0</v>
      </c>
      <c r="Q188" s="217">
        <v>0</v>
      </c>
      <c r="R188" s="217">
        <f>Q188*H188</f>
        <v>0</v>
      </c>
      <c r="S188" s="217">
        <v>0</v>
      </c>
      <c r="T188" s="218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219" t="s">
        <v>200</v>
      </c>
      <c r="AT188" s="219" t="s">
        <v>123</v>
      </c>
      <c r="AU188" s="219" t="s">
        <v>80</v>
      </c>
      <c r="AY188" s="14" t="s">
        <v>119</v>
      </c>
      <c r="BE188" s="220">
        <f>IF(N188="základní",J188,0)</f>
        <v>8000</v>
      </c>
      <c r="BF188" s="220">
        <f>IF(N188="snížená",J188,0)</f>
        <v>0</v>
      </c>
      <c r="BG188" s="220">
        <f>IF(N188="zákl. přenesená",J188,0)</f>
        <v>0</v>
      </c>
      <c r="BH188" s="220">
        <f>IF(N188="sníž. přenesená",J188,0)</f>
        <v>0</v>
      </c>
      <c r="BI188" s="220">
        <f>IF(N188="nulová",J188,0)</f>
        <v>0</v>
      </c>
      <c r="BJ188" s="14" t="s">
        <v>78</v>
      </c>
      <c r="BK188" s="220">
        <f>ROUND(I188*H188,2)</f>
        <v>8000</v>
      </c>
      <c r="BL188" s="14" t="s">
        <v>200</v>
      </c>
      <c r="BM188" s="219" t="s">
        <v>338</v>
      </c>
    </row>
    <row r="189" s="2" customFormat="1" ht="16.5" customHeight="1">
      <c r="A189" s="29"/>
      <c r="B189" s="30"/>
      <c r="C189" s="208" t="s">
        <v>339</v>
      </c>
      <c r="D189" s="208" t="s">
        <v>123</v>
      </c>
      <c r="E189" s="209" t="s">
        <v>340</v>
      </c>
      <c r="F189" s="210" t="s">
        <v>341</v>
      </c>
      <c r="G189" s="211" t="s">
        <v>150</v>
      </c>
      <c r="H189" s="212">
        <v>1</v>
      </c>
      <c r="I189" s="213">
        <v>10000</v>
      </c>
      <c r="J189" s="213">
        <f>ROUND(I189*H189,2)</f>
        <v>10000</v>
      </c>
      <c r="K189" s="214"/>
      <c r="L189" s="35"/>
      <c r="M189" s="215" t="s">
        <v>1</v>
      </c>
      <c r="N189" s="216" t="s">
        <v>35</v>
      </c>
      <c r="O189" s="217">
        <v>0</v>
      </c>
      <c r="P189" s="217">
        <f>O189*H189</f>
        <v>0</v>
      </c>
      <c r="Q189" s="217">
        <v>0</v>
      </c>
      <c r="R189" s="217">
        <f>Q189*H189</f>
        <v>0</v>
      </c>
      <c r="S189" s="217">
        <v>0</v>
      </c>
      <c r="T189" s="218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219" t="s">
        <v>200</v>
      </c>
      <c r="AT189" s="219" t="s">
        <v>123</v>
      </c>
      <c r="AU189" s="219" t="s">
        <v>80</v>
      </c>
      <c r="AY189" s="14" t="s">
        <v>119</v>
      </c>
      <c r="BE189" s="220">
        <f>IF(N189="základní",J189,0)</f>
        <v>10000</v>
      </c>
      <c r="BF189" s="220">
        <f>IF(N189="snížená",J189,0)</f>
        <v>0</v>
      </c>
      <c r="BG189" s="220">
        <f>IF(N189="zákl. přenesená",J189,0)</f>
        <v>0</v>
      </c>
      <c r="BH189" s="220">
        <f>IF(N189="sníž. přenesená",J189,0)</f>
        <v>0</v>
      </c>
      <c r="BI189" s="220">
        <f>IF(N189="nulová",J189,0)</f>
        <v>0</v>
      </c>
      <c r="BJ189" s="14" t="s">
        <v>78</v>
      </c>
      <c r="BK189" s="220">
        <f>ROUND(I189*H189,2)</f>
        <v>10000</v>
      </c>
      <c r="BL189" s="14" t="s">
        <v>200</v>
      </c>
      <c r="BM189" s="219" t="s">
        <v>342</v>
      </c>
    </row>
    <row r="190" s="2" customFormat="1" ht="16.5" customHeight="1">
      <c r="A190" s="29"/>
      <c r="B190" s="30"/>
      <c r="C190" s="208" t="s">
        <v>343</v>
      </c>
      <c r="D190" s="208" t="s">
        <v>123</v>
      </c>
      <c r="E190" s="209" t="s">
        <v>344</v>
      </c>
      <c r="F190" s="210" t="s">
        <v>345</v>
      </c>
      <c r="G190" s="211" t="s">
        <v>150</v>
      </c>
      <c r="H190" s="212">
        <v>1</v>
      </c>
      <c r="I190" s="213">
        <v>8500</v>
      </c>
      <c r="J190" s="213">
        <f>ROUND(I190*H190,2)</f>
        <v>8500</v>
      </c>
      <c r="K190" s="214"/>
      <c r="L190" s="35"/>
      <c r="M190" s="215" t="s">
        <v>1</v>
      </c>
      <c r="N190" s="216" t="s">
        <v>35</v>
      </c>
      <c r="O190" s="217">
        <v>0</v>
      </c>
      <c r="P190" s="217">
        <f>O190*H190</f>
        <v>0</v>
      </c>
      <c r="Q190" s="217">
        <v>0</v>
      </c>
      <c r="R190" s="217">
        <f>Q190*H190</f>
        <v>0</v>
      </c>
      <c r="S190" s="217">
        <v>0</v>
      </c>
      <c r="T190" s="218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219" t="s">
        <v>200</v>
      </c>
      <c r="AT190" s="219" t="s">
        <v>123</v>
      </c>
      <c r="AU190" s="219" t="s">
        <v>80</v>
      </c>
      <c r="AY190" s="14" t="s">
        <v>119</v>
      </c>
      <c r="BE190" s="220">
        <f>IF(N190="základní",J190,0)</f>
        <v>8500</v>
      </c>
      <c r="BF190" s="220">
        <f>IF(N190="snížená",J190,0)</f>
        <v>0</v>
      </c>
      <c r="BG190" s="220">
        <f>IF(N190="zákl. přenesená",J190,0)</f>
        <v>0</v>
      </c>
      <c r="BH190" s="220">
        <f>IF(N190="sníž. přenesená",J190,0)</f>
        <v>0</v>
      </c>
      <c r="BI190" s="220">
        <f>IF(N190="nulová",J190,0)</f>
        <v>0</v>
      </c>
      <c r="BJ190" s="14" t="s">
        <v>78</v>
      </c>
      <c r="BK190" s="220">
        <f>ROUND(I190*H190,2)</f>
        <v>8500</v>
      </c>
      <c r="BL190" s="14" t="s">
        <v>200</v>
      </c>
      <c r="BM190" s="219" t="s">
        <v>346</v>
      </c>
    </row>
    <row r="191" s="2" customFormat="1" ht="16.5" customHeight="1">
      <c r="A191" s="29"/>
      <c r="B191" s="30"/>
      <c r="C191" s="208" t="s">
        <v>347</v>
      </c>
      <c r="D191" s="208" t="s">
        <v>123</v>
      </c>
      <c r="E191" s="209" t="s">
        <v>348</v>
      </c>
      <c r="F191" s="210" t="s">
        <v>349</v>
      </c>
      <c r="G191" s="211" t="s">
        <v>150</v>
      </c>
      <c r="H191" s="212">
        <v>1</v>
      </c>
      <c r="I191" s="213">
        <v>6500</v>
      </c>
      <c r="J191" s="213">
        <f>ROUND(I191*H191,2)</f>
        <v>6500</v>
      </c>
      <c r="K191" s="214"/>
      <c r="L191" s="35"/>
      <c r="M191" s="231" t="s">
        <v>1</v>
      </c>
      <c r="N191" s="232" t="s">
        <v>35</v>
      </c>
      <c r="O191" s="233">
        <v>0</v>
      </c>
      <c r="P191" s="233">
        <f>O191*H191</f>
        <v>0</v>
      </c>
      <c r="Q191" s="233">
        <v>0</v>
      </c>
      <c r="R191" s="233">
        <f>Q191*H191</f>
        <v>0</v>
      </c>
      <c r="S191" s="233">
        <v>0</v>
      </c>
      <c r="T191" s="234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219" t="s">
        <v>200</v>
      </c>
      <c r="AT191" s="219" t="s">
        <v>123</v>
      </c>
      <c r="AU191" s="219" t="s">
        <v>80</v>
      </c>
      <c r="AY191" s="14" t="s">
        <v>119</v>
      </c>
      <c r="BE191" s="220">
        <f>IF(N191="základní",J191,0)</f>
        <v>6500</v>
      </c>
      <c r="BF191" s="220">
        <f>IF(N191="snížená",J191,0)</f>
        <v>0</v>
      </c>
      <c r="BG191" s="220">
        <f>IF(N191="zákl. přenesená",J191,0)</f>
        <v>0</v>
      </c>
      <c r="BH191" s="220">
        <f>IF(N191="sníž. přenesená",J191,0)</f>
        <v>0</v>
      </c>
      <c r="BI191" s="220">
        <f>IF(N191="nulová",J191,0)</f>
        <v>0</v>
      </c>
      <c r="BJ191" s="14" t="s">
        <v>78</v>
      </c>
      <c r="BK191" s="220">
        <f>ROUND(I191*H191,2)</f>
        <v>6500</v>
      </c>
      <c r="BL191" s="14" t="s">
        <v>200</v>
      </c>
      <c r="BM191" s="219" t="s">
        <v>350</v>
      </c>
    </row>
    <row r="192" s="2" customFormat="1" ht="6.96" customHeight="1">
      <c r="A192" s="29"/>
      <c r="B192" s="56"/>
      <c r="C192" s="57"/>
      <c r="D192" s="57"/>
      <c r="E192" s="57"/>
      <c r="F192" s="57"/>
      <c r="G192" s="57"/>
      <c r="H192" s="57"/>
      <c r="I192" s="57"/>
      <c r="J192" s="57"/>
      <c r="K192" s="57"/>
      <c r="L192" s="35"/>
      <c r="M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</row>
  </sheetData>
  <sheetProtection sheet="1" autoFilter="0" formatColumns="0" formatRows="0" objects="1" scenarios="1" spinCount="100000" saltValue="wryMhywdgThw6NSdQp6NkSRPhCF0FuvSColEBL4OdCYH5jgfalEFp2MvhtmsuKKeAXzaLpw8bad2boLfHgPkDQ==" hashValue="oLix9TiCKKbNB0VZAuzFKHAkcrWLstu01AvfyL2cD2BJSxEXrCWRcYArqFNiF09cIpHmYGQpbs+pZspxp+PrgQ==" algorithmName="SHA-512" password="CC35"/>
  <autoFilter ref="C127:K191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83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80</v>
      </c>
    </row>
    <row r="4" s="1" customFormat="1" ht="24.96" customHeight="1">
      <c r="B4" s="17"/>
      <c r="D4" s="128" t="s">
        <v>84</v>
      </c>
      <c r="L4" s="17"/>
      <c r="M4" s="12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0" t="s">
        <v>14</v>
      </c>
      <c r="L6" s="17"/>
    </row>
    <row r="7" s="1" customFormat="1" ht="16.5" customHeight="1">
      <c r="B7" s="17"/>
      <c r="E7" s="131" t="str">
        <f>'Rekapitulace stavby'!K6</f>
        <v>MŠ Novoměstská – FVE 41 kWp</v>
      </c>
      <c r="F7" s="130"/>
      <c r="G7" s="130"/>
      <c r="H7" s="130"/>
      <c r="L7" s="17"/>
    </row>
    <row r="8" s="2" customFormat="1" ht="12" customHeight="1">
      <c r="A8" s="29"/>
      <c r="B8" s="35"/>
      <c r="C8" s="29"/>
      <c r="D8" s="130" t="s">
        <v>85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2" t="s">
        <v>351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0" t="s">
        <v>16</v>
      </c>
      <c r="E11" s="29"/>
      <c r="F11" s="133" t="s">
        <v>1</v>
      </c>
      <c r="G11" s="29"/>
      <c r="H11" s="29"/>
      <c r="I11" s="130" t="s">
        <v>17</v>
      </c>
      <c r="J11" s="133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0" t="s">
        <v>18</v>
      </c>
      <c r="E12" s="29"/>
      <c r="F12" s="133" t="s">
        <v>19</v>
      </c>
      <c r="G12" s="29"/>
      <c r="H12" s="29"/>
      <c r="I12" s="130" t="s">
        <v>20</v>
      </c>
      <c r="J12" s="134" t="str">
        <f>'Rekapitulace stavby'!AN8</f>
        <v>28. 8. 2023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0" t="s">
        <v>22</v>
      </c>
      <c r="E14" s="29"/>
      <c r="F14" s="29"/>
      <c r="G14" s="29"/>
      <c r="H14" s="29"/>
      <c r="I14" s="130" t="s">
        <v>23</v>
      </c>
      <c r="J14" s="133" t="str">
        <f>IF('Rekapitulace stavby'!AN10="","",'Rekapitulace stavby'!AN10)</f>
        <v/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3" t="str">
        <f>IF('Rekapitulace stavby'!E11="","",'Rekapitulace stavby'!E11)</f>
        <v xml:space="preserve"> </v>
      </c>
      <c r="F15" s="29"/>
      <c r="G15" s="29"/>
      <c r="H15" s="29"/>
      <c r="I15" s="130" t="s">
        <v>24</v>
      </c>
      <c r="J15" s="133" t="str">
        <f>IF('Rekapitulace stavby'!AN11="","",'Rekapitulace stavby'!AN11)</f>
        <v/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0" t="s">
        <v>25</v>
      </c>
      <c r="E17" s="29"/>
      <c r="F17" s="29"/>
      <c r="G17" s="29"/>
      <c r="H17" s="29"/>
      <c r="I17" s="130" t="s">
        <v>23</v>
      </c>
      <c r="J17" s="133" t="str">
        <f>'Rekapitulace stavby'!AN13</f>
        <v/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3" t="str">
        <f>'Rekapitulace stavby'!E14</f>
        <v xml:space="preserve"> </v>
      </c>
      <c r="F18" s="133"/>
      <c r="G18" s="133"/>
      <c r="H18" s="133"/>
      <c r="I18" s="130" t="s">
        <v>24</v>
      </c>
      <c r="J18" s="133" t="str">
        <f>'Rekapitulace stavby'!AN14</f>
        <v/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0" t="s">
        <v>26</v>
      </c>
      <c r="E20" s="29"/>
      <c r="F20" s="29"/>
      <c r="G20" s="29"/>
      <c r="H20" s="29"/>
      <c r="I20" s="130" t="s">
        <v>23</v>
      </c>
      <c r="J20" s="133" t="str">
        <f>IF('Rekapitulace stavby'!AN16="","",'Rekapitulace stavby'!AN16)</f>
        <v/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3" t="str">
        <f>IF('Rekapitulace stavby'!E17="","",'Rekapitulace stavby'!E17)</f>
        <v xml:space="preserve"> </v>
      </c>
      <c r="F21" s="29"/>
      <c r="G21" s="29"/>
      <c r="H21" s="29"/>
      <c r="I21" s="130" t="s">
        <v>24</v>
      </c>
      <c r="J21" s="133" t="str">
        <f>IF('Rekapitulace stavby'!AN17="","",'Rekapitulace stavby'!AN17)</f>
        <v/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0" t="s">
        <v>28</v>
      </c>
      <c r="E23" s="29"/>
      <c r="F23" s="29"/>
      <c r="G23" s="29"/>
      <c r="H23" s="29"/>
      <c r="I23" s="130" t="s">
        <v>23</v>
      </c>
      <c r="J23" s="133" t="str">
        <f>IF('Rekapitulace stavby'!AN19="","",'Rekapitulace stavby'!AN19)</f>
        <v/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3" t="str">
        <f>IF('Rekapitulace stavby'!E20="","",'Rekapitulace stavby'!E20)</f>
        <v xml:space="preserve"> </v>
      </c>
      <c r="F24" s="29"/>
      <c r="G24" s="29"/>
      <c r="H24" s="29"/>
      <c r="I24" s="130" t="s">
        <v>24</v>
      </c>
      <c r="J24" s="133" t="str">
        <f>IF('Rekapitulace stavby'!AN20="","",'Rekapitulace stavby'!AN20)</f>
        <v/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0" t="s">
        <v>29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39"/>
      <c r="E29" s="139"/>
      <c r="F29" s="139"/>
      <c r="G29" s="139"/>
      <c r="H29" s="139"/>
      <c r="I29" s="139"/>
      <c r="J29" s="139"/>
      <c r="K29" s="139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0" t="s">
        <v>30</v>
      </c>
      <c r="E30" s="29"/>
      <c r="F30" s="29"/>
      <c r="G30" s="29"/>
      <c r="H30" s="29"/>
      <c r="I30" s="29"/>
      <c r="J30" s="141">
        <f>ROUND(J128, 2)</f>
        <v>1393566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39"/>
      <c r="E31" s="139"/>
      <c r="F31" s="139"/>
      <c r="G31" s="139"/>
      <c r="H31" s="139"/>
      <c r="I31" s="139"/>
      <c r="J31" s="139"/>
      <c r="K31" s="139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2" t="s">
        <v>32</v>
      </c>
      <c r="G32" s="29"/>
      <c r="H32" s="29"/>
      <c r="I32" s="142" t="s">
        <v>31</v>
      </c>
      <c r="J32" s="142" t="s">
        <v>33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3" t="s">
        <v>34</v>
      </c>
      <c r="E33" s="130" t="s">
        <v>35</v>
      </c>
      <c r="F33" s="144">
        <f>ROUND((SUM(BE128:BE195)),  2)</f>
        <v>1393566</v>
      </c>
      <c r="G33" s="29"/>
      <c r="H33" s="29"/>
      <c r="I33" s="145">
        <v>0.20999999999999999</v>
      </c>
      <c r="J33" s="144">
        <f>ROUND(((SUM(BE128:BE195))*I33),  2)</f>
        <v>292648.85999999999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30" t="s">
        <v>36</v>
      </c>
      <c r="F34" s="144">
        <f>ROUND((SUM(BF128:BF195)),  2)</f>
        <v>0</v>
      </c>
      <c r="G34" s="29"/>
      <c r="H34" s="29"/>
      <c r="I34" s="145">
        <v>0.14999999999999999</v>
      </c>
      <c r="J34" s="144">
        <f>ROUND(((SUM(BF128:BF195))*I34),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0" t="s">
        <v>37</v>
      </c>
      <c r="F35" s="144">
        <f>ROUND((SUM(BG128:BG195)),  2)</f>
        <v>0</v>
      </c>
      <c r="G35" s="29"/>
      <c r="H35" s="29"/>
      <c r="I35" s="145">
        <v>0.20999999999999999</v>
      </c>
      <c r="J35" s="144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0" t="s">
        <v>38</v>
      </c>
      <c r="F36" s="144">
        <f>ROUND((SUM(BH128:BH195)),  2)</f>
        <v>0</v>
      </c>
      <c r="G36" s="29"/>
      <c r="H36" s="29"/>
      <c r="I36" s="145">
        <v>0.14999999999999999</v>
      </c>
      <c r="J36" s="144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30" t="s">
        <v>39</v>
      </c>
      <c r="F37" s="144">
        <f>ROUND((SUM(BI128:BI195)),  2)</f>
        <v>0</v>
      </c>
      <c r="G37" s="29"/>
      <c r="H37" s="29"/>
      <c r="I37" s="145">
        <v>0</v>
      </c>
      <c r="J37" s="144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46"/>
      <c r="D39" s="147" t="s">
        <v>40</v>
      </c>
      <c r="E39" s="148"/>
      <c r="F39" s="148"/>
      <c r="G39" s="149" t="s">
        <v>41</v>
      </c>
      <c r="H39" s="150" t="s">
        <v>42</v>
      </c>
      <c r="I39" s="148"/>
      <c r="J39" s="151">
        <f>SUM(J30:J37)</f>
        <v>1686214.8599999999</v>
      </c>
      <c r="K39" s="152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53" t="s">
        <v>43</v>
      </c>
      <c r="E50" s="154"/>
      <c r="F50" s="154"/>
      <c r="G50" s="153" t="s">
        <v>44</v>
      </c>
      <c r="H50" s="154"/>
      <c r="I50" s="154"/>
      <c r="J50" s="154"/>
      <c r="K50" s="154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55" t="s">
        <v>45</v>
      </c>
      <c r="E61" s="156"/>
      <c r="F61" s="157" t="s">
        <v>46</v>
      </c>
      <c r="G61" s="155" t="s">
        <v>45</v>
      </c>
      <c r="H61" s="156"/>
      <c r="I61" s="156"/>
      <c r="J61" s="158" t="s">
        <v>46</v>
      </c>
      <c r="K61" s="156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53" t="s">
        <v>47</v>
      </c>
      <c r="E65" s="159"/>
      <c r="F65" s="159"/>
      <c r="G65" s="153" t="s">
        <v>48</v>
      </c>
      <c r="H65" s="159"/>
      <c r="I65" s="159"/>
      <c r="J65" s="159"/>
      <c r="K65" s="159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55" t="s">
        <v>45</v>
      </c>
      <c r="E76" s="156"/>
      <c r="F76" s="157" t="s">
        <v>46</v>
      </c>
      <c r="G76" s="155" t="s">
        <v>45</v>
      </c>
      <c r="H76" s="156"/>
      <c r="I76" s="156"/>
      <c r="J76" s="158" t="s">
        <v>46</v>
      </c>
      <c r="K76" s="156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hidden="1" s="2" customFormat="1" ht="6.96" customHeight="1">
      <c r="A81" s="29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hidden="1" s="2" customFormat="1" ht="24.96" customHeight="1">
      <c r="A82" s="29"/>
      <c r="B82" s="30"/>
      <c r="C82" s="20" t="s">
        <v>87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hidden="1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hidden="1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hidden="1" s="2" customFormat="1" ht="16.5" customHeight="1">
      <c r="A85" s="29"/>
      <c r="B85" s="30"/>
      <c r="C85" s="31"/>
      <c r="D85" s="31"/>
      <c r="E85" s="164" t="str">
        <f>E7</f>
        <v>MŠ Novoměstská – FVE 41 kWp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hidden="1" s="2" customFormat="1" ht="12" customHeight="1">
      <c r="A86" s="29"/>
      <c r="B86" s="30"/>
      <c r="C86" s="26" t="s">
        <v>85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hidden="1" s="2" customFormat="1" ht="16.5" customHeight="1">
      <c r="A87" s="29"/>
      <c r="B87" s="30"/>
      <c r="C87" s="31"/>
      <c r="D87" s="31"/>
      <c r="E87" s="66" t="str">
        <f>E9</f>
        <v>02 - 2.etapa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hidden="1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hidden="1" s="2" customFormat="1" ht="12" customHeight="1">
      <c r="A89" s="29"/>
      <c r="B89" s="30"/>
      <c r="C89" s="26" t="s">
        <v>18</v>
      </c>
      <c r="D89" s="31"/>
      <c r="E89" s="31"/>
      <c r="F89" s="23" t="str">
        <f>F12</f>
        <v xml:space="preserve"> </v>
      </c>
      <c r="G89" s="31"/>
      <c r="H89" s="31"/>
      <c r="I89" s="26" t="s">
        <v>20</v>
      </c>
      <c r="J89" s="69" t="str">
        <f>IF(J12="","",J12)</f>
        <v>28. 8. 2023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hidden="1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hidden="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 xml:space="preserve"> </v>
      </c>
      <c r="G91" s="31"/>
      <c r="H91" s="31"/>
      <c r="I91" s="26" t="s">
        <v>26</v>
      </c>
      <c r="J91" s="27" t="str">
        <f>E21</f>
        <v xml:space="preserve"> 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hidden="1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 xml:space="preserve"> </v>
      </c>
      <c r="G92" s="31"/>
      <c r="H92" s="31"/>
      <c r="I92" s="26" t="s">
        <v>28</v>
      </c>
      <c r="J92" s="27" t="str">
        <f>E24</f>
        <v xml:space="preserve"> 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hidden="1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hidden="1" s="2" customFormat="1" ht="29.28" customHeight="1">
      <c r="A94" s="29"/>
      <c r="B94" s="30"/>
      <c r="C94" s="165" t="s">
        <v>88</v>
      </c>
      <c r="D94" s="166"/>
      <c r="E94" s="166"/>
      <c r="F94" s="166"/>
      <c r="G94" s="166"/>
      <c r="H94" s="166"/>
      <c r="I94" s="166"/>
      <c r="J94" s="167" t="s">
        <v>89</v>
      </c>
      <c r="K94" s="166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hidden="1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hidden="1" s="2" customFormat="1" ht="22.8" customHeight="1">
      <c r="A96" s="29"/>
      <c r="B96" s="30"/>
      <c r="C96" s="168" t="s">
        <v>90</v>
      </c>
      <c r="D96" s="31"/>
      <c r="E96" s="31"/>
      <c r="F96" s="31"/>
      <c r="G96" s="31"/>
      <c r="H96" s="31"/>
      <c r="I96" s="31"/>
      <c r="J96" s="100">
        <f>J128</f>
        <v>1393566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91</v>
      </c>
    </row>
    <row r="97" hidden="1" s="9" customFormat="1" ht="24.96" customHeight="1">
      <c r="A97" s="9"/>
      <c r="B97" s="169"/>
      <c r="C97" s="170"/>
      <c r="D97" s="171" t="s">
        <v>92</v>
      </c>
      <c r="E97" s="172"/>
      <c r="F97" s="172"/>
      <c r="G97" s="172"/>
      <c r="H97" s="172"/>
      <c r="I97" s="172"/>
      <c r="J97" s="173">
        <f>J129</f>
        <v>251750</v>
      </c>
      <c r="K97" s="170"/>
      <c r="L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75"/>
      <c r="C98" s="176"/>
      <c r="D98" s="177" t="s">
        <v>93</v>
      </c>
      <c r="E98" s="178"/>
      <c r="F98" s="178"/>
      <c r="G98" s="178"/>
      <c r="H98" s="178"/>
      <c r="I98" s="178"/>
      <c r="J98" s="179">
        <f>J130</f>
        <v>68000</v>
      </c>
      <c r="K98" s="176"/>
      <c r="L98" s="18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75"/>
      <c r="C99" s="176"/>
      <c r="D99" s="177" t="s">
        <v>94</v>
      </c>
      <c r="E99" s="178"/>
      <c r="F99" s="178"/>
      <c r="G99" s="178"/>
      <c r="H99" s="178"/>
      <c r="I99" s="178"/>
      <c r="J99" s="179">
        <f>J138</f>
        <v>31190</v>
      </c>
      <c r="K99" s="176"/>
      <c r="L99" s="18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75"/>
      <c r="C100" s="176"/>
      <c r="D100" s="177" t="s">
        <v>95</v>
      </c>
      <c r="E100" s="178"/>
      <c r="F100" s="178"/>
      <c r="G100" s="178"/>
      <c r="H100" s="178"/>
      <c r="I100" s="178"/>
      <c r="J100" s="179">
        <f>J142</f>
        <v>50200</v>
      </c>
      <c r="K100" s="176"/>
      <c r="L100" s="18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75"/>
      <c r="C101" s="176"/>
      <c r="D101" s="177" t="s">
        <v>96</v>
      </c>
      <c r="E101" s="178"/>
      <c r="F101" s="178"/>
      <c r="G101" s="178"/>
      <c r="H101" s="178"/>
      <c r="I101" s="178"/>
      <c r="J101" s="179">
        <f>J148</f>
        <v>102360</v>
      </c>
      <c r="K101" s="176"/>
      <c r="L101" s="18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9" customFormat="1" ht="24.96" customHeight="1">
      <c r="A102" s="9"/>
      <c r="B102" s="169"/>
      <c r="C102" s="170"/>
      <c r="D102" s="171" t="s">
        <v>97</v>
      </c>
      <c r="E102" s="172"/>
      <c r="F102" s="172"/>
      <c r="G102" s="172"/>
      <c r="H102" s="172"/>
      <c r="I102" s="172"/>
      <c r="J102" s="173">
        <f>J157</f>
        <v>26350</v>
      </c>
      <c r="K102" s="170"/>
      <c r="L102" s="17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9" customFormat="1" ht="24.96" customHeight="1">
      <c r="A103" s="9"/>
      <c r="B103" s="169"/>
      <c r="C103" s="170"/>
      <c r="D103" s="171" t="s">
        <v>98</v>
      </c>
      <c r="E103" s="172"/>
      <c r="F103" s="172"/>
      <c r="G103" s="172"/>
      <c r="H103" s="172"/>
      <c r="I103" s="172"/>
      <c r="J103" s="173">
        <f>J162</f>
        <v>1053466</v>
      </c>
      <c r="K103" s="170"/>
      <c r="L103" s="17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10" customFormat="1" ht="19.92" customHeight="1">
      <c r="A104" s="10"/>
      <c r="B104" s="175"/>
      <c r="C104" s="176"/>
      <c r="D104" s="177" t="s">
        <v>99</v>
      </c>
      <c r="E104" s="178"/>
      <c r="F104" s="178"/>
      <c r="G104" s="178"/>
      <c r="H104" s="178"/>
      <c r="I104" s="178"/>
      <c r="J104" s="179">
        <f>J163</f>
        <v>42500</v>
      </c>
      <c r="K104" s="176"/>
      <c r="L104" s="18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75"/>
      <c r="C105" s="176"/>
      <c r="D105" s="177" t="s">
        <v>100</v>
      </c>
      <c r="E105" s="178"/>
      <c r="F105" s="178"/>
      <c r="G105" s="178"/>
      <c r="H105" s="178"/>
      <c r="I105" s="178"/>
      <c r="J105" s="179">
        <f>J169</f>
        <v>1010966</v>
      </c>
      <c r="K105" s="176"/>
      <c r="L105" s="18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9" customFormat="1" ht="24.96" customHeight="1">
      <c r="A106" s="9"/>
      <c r="B106" s="169"/>
      <c r="C106" s="170"/>
      <c r="D106" s="171" t="s">
        <v>101</v>
      </c>
      <c r="E106" s="172"/>
      <c r="F106" s="172"/>
      <c r="G106" s="172"/>
      <c r="H106" s="172"/>
      <c r="I106" s="172"/>
      <c r="J106" s="173">
        <f>J186</f>
        <v>62000</v>
      </c>
      <c r="K106" s="170"/>
      <c r="L106" s="17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hidden="1" s="10" customFormat="1" ht="19.92" customHeight="1">
      <c r="A107" s="10"/>
      <c r="B107" s="175"/>
      <c r="C107" s="176"/>
      <c r="D107" s="177" t="s">
        <v>102</v>
      </c>
      <c r="E107" s="178"/>
      <c r="F107" s="178"/>
      <c r="G107" s="178"/>
      <c r="H107" s="178"/>
      <c r="I107" s="178"/>
      <c r="J107" s="179">
        <f>J187</f>
        <v>32000</v>
      </c>
      <c r="K107" s="176"/>
      <c r="L107" s="18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75"/>
      <c r="C108" s="176"/>
      <c r="D108" s="177" t="s">
        <v>103</v>
      </c>
      <c r="E108" s="178"/>
      <c r="F108" s="178"/>
      <c r="G108" s="178"/>
      <c r="H108" s="178"/>
      <c r="I108" s="178"/>
      <c r="J108" s="179">
        <f>J191</f>
        <v>30000</v>
      </c>
      <c r="K108" s="176"/>
      <c r="L108" s="18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2" customFormat="1" ht="21.84" customHeight="1">
      <c r="A109" s="29"/>
      <c r="B109" s="30"/>
      <c r="C109" s="31"/>
      <c r="D109" s="31"/>
      <c r="E109" s="31"/>
      <c r="F109" s="31"/>
      <c r="G109" s="31"/>
      <c r="H109" s="31"/>
      <c r="I109" s="31"/>
      <c r="J109" s="31"/>
      <c r="K109" s="31"/>
      <c r="L109" s="53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hidden="1" s="2" customFormat="1" ht="6.96" customHeight="1">
      <c r="A110" s="29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3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hidden="1"/>
    <row r="112" hidden="1"/>
    <row r="113" hidden="1"/>
    <row r="114" s="2" customFormat="1" ht="6.96" customHeight="1">
      <c r="A114" s="29"/>
      <c r="B114" s="58"/>
      <c r="C114" s="59"/>
      <c r="D114" s="59"/>
      <c r="E114" s="59"/>
      <c r="F114" s="59"/>
      <c r="G114" s="59"/>
      <c r="H114" s="59"/>
      <c r="I114" s="59"/>
      <c r="J114" s="59"/>
      <c r="K114" s="59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24.96" customHeight="1">
      <c r="A115" s="29"/>
      <c r="B115" s="30"/>
      <c r="C115" s="20" t="s">
        <v>104</v>
      </c>
      <c r="D115" s="31"/>
      <c r="E115" s="31"/>
      <c r="F115" s="31"/>
      <c r="G115" s="31"/>
      <c r="H115" s="31"/>
      <c r="I115" s="31"/>
      <c r="J115" s="31"/>
      <c r="K115" s="31"/>
      <c r="L115" s="53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6.96" customHeight="1">
      <c r="A116" s="29"/>
      <c r="B116" s="30"/>
      <c r="C116" s="31"/>
      <c r="D116" s="31"/>
      <c r="E116" s="31"/>
      <c r="F116" s="31"/>
      <c r="G116" s="31"/>
      <c r="H116" s="31"/>
      <c r="I116" s="31"/>
      <c r="J116" s="31"/>
      <c r="K116" s="31"/>
      <c r="L116" s="53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2" customHeight="1">
      <c r="A117" s="29"/>
      <c r="B117" s="30"/>
      <c r="C117" s="26" t="s">
        <v>14</v>
      </c>
      <c r="D117" s="31"/>
      <c r="E117" s="31"/>
      <c r="F117" s="31"/>
      <c r="G117" s="31"/>
      <c r="H117" s="31"/>
      <c r="I117" s="31"/>
      <c r="J117" s="31"/>
      <c r="K117" s="31"/>
      <c r="L117" s="53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6.5" customHeight="1">
      <c r="A118" s="29"/>
      <c r="B118" s="30"/>
      <c r="C118" s="31"/>
      <c r="D118" s="31"/>
      <c r="E118" s="164" t="str">
        <f>E7</f>
        <v>MŠ Novoměstská – FVE 41 kWp</v>
      </c>
      <c r="F118" s="26"/>
      <c r="G118" s="26"/>
      <c r="H118" s="26"/>
      <c r="I118" s="31"/>
      <c r="J118" s="31"/>
      <c r="K118" s="31"/>
      <c r="L118" s="53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12" customHeight="1">
      <c r="A119" s="29"/>
      <c r="B119" s="30"/>
      <c r="C119" s="26" t="s">
        <v>85</v>
      </c>
      <c r="D119" s="31"/>
      <c r="E119" s="31"/>
      <c r="F119" s="31"/>
      <c r="G119" s="31"/>
      <c r="H119" s="31"/>
      <c r="I119" s="31"/>
      <c r="J119" s="31"/>
      <c r="K119" s="31"/>
      <c r="L119" s="53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2" customFormat="1" ht="16.5" customHeight="1">
      <c r="A120" s="29"/>
      <c r="B120" s="30"/>
      <c r="C120" s="31"/>
      <c r="D120" s="31"/>
      <c r="E120" s="66" t="str">
        <f>E9</f>
        <v>02 - 2.etapa</v>
      </c>
      <c r="F120" s="31"/>
      <c r="G120" s="31"/>
      <c r="H120" s="31"/>
      <c r="I120" s="31"/>
      <c r="J120" s="31"/>
      <c r="K120" s="31"/>
      <c r="L120" s="53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="2" customFormat="1" ht="6.96" customHeight="1">
      <c r="A121" s="29"/>
      <c r="B121" s="30"/>
      <c r="C121" s="31"/>
      <c r="D121" s="31"/>
      <c r="E121" s="31"/>
      <c r="F121" s="31"/>
      <c r="G121" s="31"/>
      <c r="H121" s="31"/>
      <c r="I121" s="31"/>
      <c r="J121" s="31"/>
      <c r="K121" s="31"/>
      <c r="L121" s="53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="2" customFormat="1" ht="12" customHeight="1">
      <c r="A122" s="29"/>
      <c r="B122" s="30"/>
      <c r="C122" s="26" t="s">
        <v>18</v>
      </c>
      <c r="D122" s="31"/>
      <c r="E122" s="31"/>
      <c r="F122" s="23" t="str">
        <f>F12</f>
        <v xml:space="preserve"> </v>
      </c>
      <c r="G122" s="31"/>
      <c r="H122" s="31"/>
      <c r="I122" s="26" t="s">
        <v>20</v>
      </c>
      <c r="J122" s="69" t="str">
        <f>IF(J12="","",J12)</f>
        <v>28. 8. 2023</v>
      </c>
      <c r="K122" s="31"/>
      <c r="L122" s="53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="2" customFormat="1" ht="6.96" customHeight="1">
      <c r="A123" s="29"/>
      <c r="B123" s="30"/>
      <c r="C123" s="31"/>
      <c r="D123" s="31"/>
      <c r="E123" s="31"/>
      <c r="F123" s="31"/>
      <c r="G123" s="31"/>
      <c r="H123" s="31"/>
      <c r="I123" s="31"/>
      <c r="J123" s="31"/>
      <c r="K123" s="31"/>
      <c r="L123" s="53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="2" customFormat="1" ht="15.15" customHeight="1">
      <c r="A124" s="29"/>
      <c r="B124" s="30"/>
      <c r="C124" s="26" t="s">
        <v>22</v>
      </c>
      <c r="D124" s="31"/>
      <c r="E124" s="31"/>
      <c r="F124" s="23" t="str">
        <f>E15</f>
        <v xml:space="preserve"> </v>
      </c>
      <c r="G124" s="31"/>
      <c r="H124" s="31"/>
      <c r="I124" s="26" t="s">
        <v>26</v>
      </c>
      <c r="J124" s="27" t="str">
        <f>E21</f>
        <v xml:space="preserve"> </v>
      </c>
      <c r="K124" s="31"/>
      <c r="L124" s="53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="2" customFormat="1" ht="15.15" customHeight="1">
      <c r="A125" s="29"/>
      <c r="B125" s="30"/>
      <c r="C125" s="26" t="s">
        <v>25</v>
      </c>
      <c r="D125" s="31"/>
      <c r="E125" s="31"/>
      <c r="F125" s="23" t="str">
        <f>IF(E18="","",E18)</f>
        <v xml:space="preserve"> </v>
      </c>
      <c r="G125" s="31"/>
      <c r="H125" s="31"/>
      <c r="I125" s="26" t="s">
        <v>28</v>
      </c>
      <c r="J125" s="27" t="str">
        <f>E24</f>
        <v xml:space="preserve"> </v>
      </c>
      <c r="K125" s="31"/>
      <c r="L125" s="53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="2" customFormat="1" ht="10.32" customHeight="1">
      <c r="A126" s="29"/>
      <c r="B126" s="30"/>
      <c r="C126" s="31"/>
      <c r="D126" s="31"/>
      <c r="E126" s="31"/>
      <c r="F126" s="31"/>
      <c r="G126" s="31"/>
      <c r="H126" s="31"/>
      <c r="I126" s="31"/>
      <c r="J126" s="31"/>
      <c r="K126" s="31"/>
      <c r="L126" s="53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="11" customFormat="1" ht="29.28" customHeight="1">
      <c r="A127" s="181"/>
      <c r="B127" s="182"/>
      <c r="C127" s="183" t="s">
        <v>105</v>
      </c>
      <c r="D127" s="184" t="s">
        <v>55</v>
      </c>
      <c r="E127" s="184" t="s">
        <v>51</v>
      </c>
      <c r="F127" s="184" t="s">
        <v>52</v>
      </c>
      <c r="G127" s="184" t="s">
        <v>106</v>
      </c>
      <c r="H127" s="184" t="s">
        <v>107</v>
      </c>
      <c r="I127" s="184" t="s">
        <v>108</v>
      </c>
      <c r="J127" s="185" t="s">
        <v>89</v>
      </c>
      <c r="K127" s="186" t="s">
        <v>109</v>
      </c>
      <c r="L127" s="187"/>
      <c r="M127" s="90" t="s">
        <v>1</v>
      </c>
      <c r="N127" s="91" t="s">
        <v>34</v>
      </c>
      <c r="O127" s="91" t="s">
        <v>110</v>
      </c>
      <c r="P127" s="91" t="s">
        <v>111</v>
      </c>
      <c r="Q127" s="91" t="s">
        <v>112</v>
      </c>
      <c r="R127" s="91" t="s">
        <v>113</v>
      </c>
      <c r="S127" s="91" t="s">
        <v>114</v>
      </c>
      <c r="T127" s="92" t="s">
        <v>115</v>
      </c>
      <c r="U127" s="181"/>
      <c r="V127" s="181"/>
      <c r="W127" s="181"/>
      <c r="X127" s="181"/>
      <c r="Y127" s="181"/>
      <c r="Z127" s="181"/>
      <c r="AA127" s="181"/>
      <c r="AB127" s="181"/>
      <c r="AC127" s="181"/>
      <c r="AD127" s="181"/>
      <c r="AE127" s="181"/>
    </row>
    <row r="128" s="2" customFormat="1" ht="22.8" customHeight="1">
      <c r="A128" s="29"/>
      <c r="B128" s="30"/>
      <c r="C128" s="97" t="s">
        <v>116</v>
      </c>
      <c r="D128" s="31"/>
      <c r="E128" s="31"/>
      <c r="F128" s="31"/>
      <c r="G128" s="31"/>
      <c r="H128" s="31"/>
      <c r="I128" s="31"/>
      <c r="J128" s="188">
        <f>BK128</f>
        <v>1393566</v>
      </c>
      <c r="K128" s="31"/>
      <c r="L128" s="35"/>
      <c r="M128" s="93"/>
      <c r="N128" s="189"/>
      <c r="O128" s="94"/>
      <c r="P128" s="190">
        <f>P129+P157+P162+P186</f>
        <v>126.938</v>
      </c>
      <c r="Q128" s="94"/>
      <c r="R128" s="190">
        <f>R129+R157+R162+R186</f>
        <v>0.0039699999999999996</v>
      </c>
      <c r="S128" s="94"/>
      <c r="T128" s="191">
        <f>T129+T157+T162+T186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4" t="s">
        <v>69</v>
      </c>
      <c r="AU128" s="14" t="s">
        <v>91</v>
      </c>
      <c r="BK128" s="192">
        <f>BK129+BK157+BK162+BK186</f>
        <v>1393566</v>
      </c>
    </row>
    <row r="129" s="12" customFormat="1" ht="25.92" customHeight="1">
      <c r="A129" s="12"/>
      <c r="B129" s="193"/>
      <c r="C129" s="194"/>
      <c r="D129" s="195" t="s">
        <v>69</v>
      </c>
      <c r="E129" s="196" t="s">
        <v>117</v>
      </c>
      <c r="F129" s="196" t="s">
        <v>118</v>
      </c>
      <c r="G129" s="194"/>
      <c r="H129" s="194"/>
      <c r="I129" s="194"/>
      <c r="J129" s="197">
        <f>BK129</f>
        <v>251750</v>
      </c>
      <c r="K129" s="194"/>
      <c r="L129" s="198"/>
      <c r="M129" s="199"/>
      <c r="N129" s="200"/>
      <c r="O129" s="200"/>
      <c r="P129" s="201">
        <f>P130+P138+P142+P148</f>
        <v>125.596</v>
      </c>
      <c r="Q129" s="200"/>
      <c r="R129" s="201">
        <f>R130+R138+R142+R148</f>
        <v>0.0023500000000000001</v>
      </c>
      <c r="S129" s="200"/>
      <c r="T129" s="202">
        <f>T130+T138+T142+T148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3" t="s">
        <v>78</v>
      </c>
      <c r="AT129" s="204" t="s">
        <v>69</v>
      </c>
      <c r="AU129" s="204" t="s">
        <v>70</v>
      </c>
      <c r="AY129" s="203" t="s">
        <v>119</v>
      </c>
      <c r="BK129" s="205">
        <f>BK130+BK138+BK142+BK148</f>
        <v>251750</v>
      </c>
    </row>
    <row r="130" s="12" customFormat="1" ht="22.8" customHeight="1">
      <c r="A130" s="12"/>
      <c r="B130" s="193"/>
      <c r="C130" s="194"/>
      <c r="D130" s="195" t="s">
        <v>69</v>
      </c>
      <c r="E130" s="206" t="s">
        <v>120</v>
      </c>
      <c r="F130" s="206" t="s">
        <v>121</v>
      </c>
      <c r="G130" s="194"/>
      <c r="H130" s="194"/>
      <c r="I130" s="194"/>
      <c r="J130" s="207">
        <f>BK130</f>
        <v>68000</v>
      </c>
      <c r="K130" s="194"/>
      <c r="L130" s="198"/>
      <c r="M130" s="199"/>
      <c r="N130" s="200"/>
      <c r="O130" s="200"/>
      <c r="P130" s="201">
        <f>SUM(P131:P137)</f>
        <v>0.051999999999999998</v>
      </c>
      <c r="Q130" s="200"/>
      <c r="R130" s="201">
        <f>SUM(R131:R137)</f>
        <v>0.0013500000000000001</v>
      </c>
      <c r="S130" s="200"/>
      <c r="T130" s="202">
        <f>SUM(T131:T137)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3" t="s">
        <v>78</v>
      </c>
      <c r="AT130" s="204" t="s">
        <v>69</v>
      </c>
      <c r="AU130" s="204" t="s">
        <v>78</v>
      </c>
      <c r="AY130" s="203" t="s">
        <v>119</v>
      </c>
      <c r="BK130" s="205">
        <f>SUM(BK131:BK137)</f>
        <v>68000</v>
      </c>
    </row>
    <row r="131" s="2" customFormat="1" ht="37.8" customHeight="1">
      <c r="A131" s="29"/>
      <c r="B131" s="30"/>
      <c r="C131" s="208" t="s">
        <v>122</v>
      </c>
      <c r="D131" s="208" t="s">
        <v>123</v>
      </c>
      <c r="E131" s="209" t="s">
        <v>124</v>
      </c>
      <c r="F131" s="210" t="s">
        <v>125</v>
      </c>
      <c r="G131" s="211" t="s">
        <v>126</v>
      </c>
      <c r="H131" s="212">
        <v>0</v>
      </c>
      <c r="I131" s="213">
        <v>26.600000000000001</v>
      </c>
      <c r="J131" s="213">
        <f>ROUND(I131*H131,2)</f>
        <v>0</v>
      </c>
      <c r="K131" s="214"/>
      <c r="L131" s="35"/>
      <c r="M131" s="215" t="s">
        <v>1</v>
      </c>
      <c r="N131" s="216" t="s">
        <v>35</v>
      </c>
      <c r="O131" s="217">
        <v>0.068000000000000005</v>
      </c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19" t="s">
        <v>127</v>
      </c>
      <c r="AT131" s="219" t="s">
        <v>123</v>
      </c>
      <c r="AU131" s="219" t="s">
        <v>80</v>
      </c>
      <c r="AY131" s="14" t="s">
        <v>119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4" t="s">
        <v>78</v>
      </c>
      <c r="BK131" s="220">
        <f>ROUND(I131*H131,2)</f>
        <v>0</v>
      </c>
      <c r="BL131" s="14" t="s">
        <v>127</v>
      </c>
      <c r="BM131" s="219" t="s">
        <v>128</v>
      </c>
    </row>
    <row r="132" s="2" customFormat="1" ht="21.75" customHeight="1">
      <c r="A132" s="29"/>
      <c r="B132" s="30"/>
      <c r="C132" s="221" t="s">
        <v>129</v>
      </c>
      <c r="D132" s="221" t="s">
        <v>117</v>
      </c>
      <c r="E132" s="222" t="s">
        <v>130</v>
      </c>
      <c r="F132" s="223" t="s">
        <v>131</v>
      </c>
      <c r="G132" s="224" t="s">
        <v>126</v>
      </c>
      <c r="H132" s="225">
        <v>0</v>
      </c>
      <c r="I132" s="226">
        <v>71.599999999999994</v>
      </c>
      <c r="J132" s="226">
        <f>ROUND(I132*H132,2)</f>
        <v>0</v>
      </c>
      <c r="K132" s="227"/>
      <c r="L132" s="228"/>
      <c r="M132" s="229" t="s">
        <v>1</v>
      </c>
      <c r="N132" s="230" t="s">
        <v>35</v>
      </c>
      <c r="O132" s="217">
        <v>0</v>
      </c>
      <c r="P132" s="217">
        <f>O132*H132</f>
        <v>0</v>
      </c>
      <c r="Q132" s="217">
        <v>6.9999999999999994E-05</v>
      </c>
      <c r="R132" s="217">
        <f>Q132*H132</f>
        <v>0</v>
      </c>
      <c r="S132" s="217">
        <v>0</v>
      </c>
      <c r="T132" s="21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19" t="s">
        <v>132</v>
      </c>
      <c r="AT132" s="219" t="s">
        <v>117</v>
      </c>
      <c r="AU132" s="219" t="s">
        <v>80</v>
      </c>
      <c r="AY132" s="14" t="s">
        <v>119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4" t="s">
        <v>78</v>
      </c>
      <c r="BK132" s="220">
        <f>ROUND(I132*H132,2)</f>
        <v>0</v>
      </c>
      <c r="BL132" s="14" t="s">
        <v>132</v>
      </c>
      <c r="BM132" s="219" t="s">
        <v>133</v>
      </c>
    </row>
    <row r="133" s="2" customFormat="1" ht="16.5" customHeight="1">
      <c r="A133" s="29"/>
      <c r="B133" s="30"/>
      <c r="C133" s="208" t="s">
        <v>134</v>
      </c>
      <c r="D133" s="208" t="s">
        <v>123</v>
      </c>
      <c r="E133" s="209" t="s">
        <v>135</v>
      </c>
      <c r="F133" s="210" t="s">
        <v>136</v>
      </c>
      <c r="G133" s="211" t="s">
        <v>137</v>
      </c>
      <c r="H133" s="212">
        <v>1</v>
      </c>
      <c r="I133" s="213">
        <v>20000</v>
      </c>
      <c r="J133" s="213">
        <f>ROUND(I133*H133,2)</f>
        <v>20000</v>
      </c>
      <c r="K133" s="214"/>
      <c r="L133" s="35"/>
      <c r="M133" s="215" t="s">
        <v>1</v>
      </c>
      <c r="N133" s="216" t="s">
        <v>35</v>
      </c>
      <c r="O133" s="217">
        <v>0.051999999999999998</v>
      </c>
      <c r="P133" s="217">
        <f>O133*H133</f>
        <v>0.051999999999999998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19" t="s">
        <v>127</v>
      </c>
      <c r="AT133" s="219" t="s">
        <v>123</v>
      </c>
      <c r="AU133" s="219" t="s">
        <v>80</v>
      </c>
      <c r="AY133" s="14" t="s">
        <v>119</v>
      </c>
      <c r="BE133" s="220">
        <f>IF(N133="základní",J133,0)</f>
        <v>20000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4" t="s">
        <v>78</v>
      </c>
      <c r="BK133" s="220">
        <f>ROUND(I133*H133,2)</f>
        <v>20000</v>
      </c>
      <c r="BL133" s="14" t="s">
        <v>127</v>
      </c>
      <c r="BM133" s="219" t="s">
        <v>138</v>
      </c>
    </row>
    <row r="134" s="2" customFormat="1" ht="16.5" customHeight="1">
      <c r="A134" s="29"/>
      <c r="B134" s="30"/>
      <c r="C134" s="221" t="s">
        <v>139</v>
      </c>
      <c r="D134" s="221" t="s">
        <v>117</v>
      </c>
      <c r="E134" s="222" t="s">
        <v>140</v>
      </c>
      <c r="F134" s="223" t="s">
        <v>141</v>
      </c>
      <c r="G134" s="224" t="s">
        <v>137</v>
      </c>
      <c r="H134" s="225">
        <v>1</v>
      </c>
      <c r="I134" s="226">
        <v>25000</v>
      </c>
      <c r="J134" s="226">
        <f>ROUND(I134*H134,2)</f>
        <v>25000</v>
      </c>
      <c r="K134" s="227"/>
      <c r="L134" s="228"/>
      <c r="M134" s="229" t="s">
        <v>1</v>
      </c>
      <c r="N134" s="230" t="s">
        <v>35</v>
      </c>
      <c r="O134" s="217">
        <v>0</v>
      </c>
      <c r="P134" s="217">
        <f>O134*H134</f>
        <v>0</v>
      </c>
      <c r="Q134" s="217">
        <v>0.00052999999999999998</v>
      </c>
      <c r="R134" s="217">
        <f>Q134*H134</f>
        <v>0.00052999999999999998</v>
      </c>
      <c r="S134" s="217">
        <v>0</v>
      </c>
      <c r="T134" s="218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19" t="s">
        <v>132</v>
      </c>
      <c r="AT134" s="219" t="s">
        <v>117</v>
      </c>
      <c r="AU134" s="219" t="s">
        <v>80</v>
      </c>
      <c r="AY134" s="14" t="s">
        <v>119</v>
      </c>
      <c r="BE134" s="220">
        <f>IF(N134="základní",J134,0)</f>
        <v>25000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4" t="s">
        <v>78</v>
      </c>
      <c r="BK134" s="220">
        <f>ROUND(I134*H134,2)</f>
        <v>25000</v>
      </c>
      <c r="BL134" s="14" t="s">
        <v>132</v>
      </c>
      <c r="BM134" s="219" t="s">
        <v>142</v>
      </c>
    </row>
    <row r="135" s="2" customFormat="1" ht="16.5" customHeight="1">
      <c r="A135" s="29"/>
      <c r="B135" s="30"/>
      <c r="C135" s="221" t="s">
        <v>143</v>
      </c>
      <c r="D135" s="221" t="s">
        <v>117</v>
      </c>
      <c r="E135" s="222" t="s">
        <v>144</v>
      </c>
      <c r="F135" s="223" t="s">
        <v>145</v>
      </c>
      <c r="G135" s="224" t="s">
        <v>137</v>
      </c>
      <c r="H135" s="225">
        <v>1</v>
      </c>
      <c r="I135" s="226">
        <v>23000</v>
      </c>
      <c r="J135" s="226">
        <f>ROUND(I135*H135,2)</f>
        <v>23000</v>
      </c>
      <c r="K135" s="227"/>
      <c r="L135" s="228"/>
      <c r="M135" s="229" t="s">
        <v>1</v>
      </c>
      <c r="N135" s="230" t="s">
        <v>35</v>
      </c>
      <c r="O135" s="217">
        <v>0</v>
      </c>
      <c r="P135" s="217">
        <f>O135*H135</f>
        <v>0</v>
      </c>
      <c r="Q135" s="217">
        <v>0.00081999999999999998</v>
      </c>
      <c r="R135" s="217">
        <f>Q135*H135</f>
        <v>0.00081999999999999998</v>
      </c>
      <c r="S135" s="217">
        <v>0</v>
      </c>
      <c r="T135" s="218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19" t="s">
        <v>132</v>
      </c>
      <c r="AT135" s="219" t="s">
        <v>117</v>
      </c>
      <c r="AU135" s="219" t="s">
        <v>80</v>
      </c>
      <c r="AY135" s="14" t="s">
        <v>119</v>
      </c>
      <c r="BE135" s="220">
        <f>IF(N135="základní",J135,0)</f>
        <v>23000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4" t="s">
        <v>78</v>
      </c>
      <c r="BK135" s="220">
        <f>ROUND(I135*H135,2)</f>
        <v>23000</v>
      </c>
      <c r="BL135" s="14" t="s">
        <v>132</v>
      </c>
      <c r="BM135" s="219" t="s">
        <v>146</v>
      </c>
    </row>
    <row r="136" s="2" customFormat="1" ht="16.5" customHeight="1">
      <c r="A136" s="29"/>
      <c r="B136" s="30"/>
      <c r="C136" s="208" t="s">
        <v>147</v>
      </c>
      <c r="D136" s="208" t="s">
        <v>123</v>
      </c>
      <c r="E136" s="209" t="s">
        <v>148</v>
      </c>
      <c r="F136" s="210" t="s">
        <v>149</v>
      </c>
      <c r="G136" s="211" t="s">
        <v>150</v>
      </c>
      <c r="H136" s="212">
        <v>0</v>
      </c>
      <c r="I136" s="213">
        <v>550</v>
      </c>
      <c r="J136" s="213">
        <f>ROUND(I136*H136,2)</f>
        <v>0</v>
      </c>
      <c r="K136" s="214"/>
      <c r="L136" s="35"/>
      <c r="M136" s="215" t="s">
        <v>1</v>
      </c>
      <c r="N136" s="216" t="s">
        <v>35</v>
      </c>
      <c r="O136" s="217">
        <v>0</v>
      </c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19" t="s">
        <v>127</v>
      </c>
      <c r="AT136" s="219" t="s">
        <v>123</v>
      </c>
      <c r="AU136" s="219" t="s">
        <v>80</v>
      </c>
      <c r="AY136" s="14" t="s">
        <v>119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4" t="s">
        <v>78</v>
      </c>
      <c r="BK136" s="220">
        <f>ROUND(I136*H136,2)</f>
        <v>0</v>
      </c>
      <c r="BL136" s="14" t="s">
        <v>127</v>
      </c>
      <c r="BM136" s="219" t="s">
        <v>151</v>
      </c>
    </row>
    <row r="137" s="2" customFormat="1" ht="24.15" customHeight="1">
      <c r="A137" s="29"/>
      <c r="B137" s="30"/>
      <c r="C137" s="221" t="s">
        <v>152</v>
      </c>
      <c r="D137" s="221" t="s">
        <v>117</v>
      </c>
      <c r="E137" s="222" t="s">
        <v>148</v>
      </c>
      <c r="F137" s="223" t="s">
        <v>153</v>
      </c>
      <c r="G137" s="224" t="s">
        <v>150</v>
      </c>
      <c r="H137" s="225">
        <v>0</v>
      </c>
      <c r="I137" s="226">
        <v>1980</v>
      </c>
      <c r="J137" s="226">
        <f>ROUND(I137*H137,2)</f>
        <v>0</v>
      </c>
      <c r="K137" s="227"/>
      <c r="L137" s="228"/>
      <c r="M137" s="229" t="s">
        <v>1</v>
      </c>
      <c r="N137" s="230" t="s">
        <v>35</v>
      </c>
      <c r="O137" s="217">
        <v>0</v>
      </c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19" t="s">
        <v>154</v>
      </c>
      <c r="AT137" s="219" t="s">
        <v>117</v>
      </c>
      <c r="AU137" s="219" t="s">
        <v>80</v>
      </c>
      <c r="AY137" s="14" t="s">
        <v>119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4" t="s">
        <v>78</v>
      </c>
      <c r="BK137" s="220">
        <f>ROUND(I137*H137,2)</f>
        <v>0</v>
      </c>
      <c r="BL137" s="14" t="s">
        <v>127</v>
      </c>
      <c r="BM137" s="219" t="s">
        <v>155</v>
      </c>
    </row>
    <row r="138" s="12" customFormat="1" ht="22.8" customHeight="1">
      <c r="A138" s="12"/>
      <c r="B138" s="193"/>
      <c r="C138" s="194"/>
      <c r="D138" s="195" t="s">
        <v>69</v>
      </c>
      <c r="E138" s="206" t="s">
        <v>156</v>
      </c>
      <c r="F138" s="206" t="s">
        <v>157</v>
      </c>
      <c r="G138" s="194"/>
      <c r="H138" s="194"/>
      <c r="I138" s="194"/>
      <c r="J138" s="207">
        <f>BK138</f>
        <v>31190</v>
      </c>
      <c r="K138" s="194"/>
      <c r="L138" s="198"/>
      <c r="M138" s="199"/>
      <c r="N138" s="200"/>
      <c r="O138" s="200"/>
      <c r="P138" s="201">
        <f>SUM(P139:P141)</f>
        <v>1.0720000000000001</v>
      </c>
      <c r="Q138" s="200"/>
      <c r="R138" s="201">
        <f>SUM(R139:R141)</f>
        <v>0.001</v>
      </c>
      <c r="S138" s="200"/>
      <c r="T138" s="202">
        <f>SUM(T139:T141)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3" t="s">
        <v>158</v>
      </c>
      <c r="AT138" s="204" t="s">
        <v>69</v>
      </c>
      <c r="AU138" s="204" t="s">
        <v>78</v>
      </c>
      <c r="AY138" s="203" t="s">
        <v>119</v>
      </c>
      <c r="BK138" s="205">
        <f>SUM(BK139:BK141)</f>
        <v>31190</v>
      </c>
    </row>
    <row r="139" s="2" customFormat="1" ht="16.5" customHeight="1">
      <c r="A139" s="29"/>
      <c r="B139" s="30"/>
      <c r="C139" s="208" t="s">
        <v>159</v>
      </c>
      <c r="D139" s="208" t="s">
        <v>123</v>
      </c>
      <c r="E139" s="209" t="s">
        <v>160</v>
      </c>
      <c r="F139" s="210" t="s">
        <v>161</v>
      </c>
      <c r="G139" s="211" t="s">
        <v>137</v>
      </c>
      <c r="H139" s="212">
        <v>1</v>
      </c>
      <c r="I139" s="213">
        <v>5000</v>
      </c>
      <c r="J139" s="213">
        <f>ROUND(I139*H139,2)</f>
        <v>5000</v>
      </c>
      <c r="K139" s="214"/>
      <c r="L139" s="35"/>
      <c r="M139" s="215" t="s">
        <v>1</v>
      </c>
      <c r="N139" s="216" t="s">
        <v>35</v>
      </c>
      <c r="O139" s="217">
        <v>0.071999999999999995</v>
      </c>
      <c r="P139" s="217">
        <f>O139*H139</f>
        <v>0.071999999999999995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19" t="s">
        <v>127</v>
      </c>
      <c r="AT139" s="219" t="s">
        <v>123</v>
      </c>
      <c r="AU139" s="219" t="s">
        <v>80</v>
      </c>
      <c r="AY139" s="14" t="s">
        <v>119</v>
      </c>
      <c r="BE139" s="220">
        <f>IF(N139="základní",J139,0)</f>
        <v>5000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4" t="s">
        <v>78</v>
      </c>
      <c r="BK139" s="220">
        <f>ROUND(I139*H139,2)</f>
        <v>5000</v>
      </c>
      <c r="BL139" s="14" t="s">
        <v>127</v>
      </c>
      <c r="BM139" s="219" t="s">
        <v>162</v>
      </c>
    </row>
    <row r="140" s="2" customFormat="1" ht="16.5" customHeight="1">
      <c r="A140" s="29"/>
      <c r="B140" s="30"/>
      <c r="C140" s="208" t="s">
        <v>163</v>
      </c>
      <c r="D140" s="208" t="s">
        <v>123</v>
      </c>
      <c r="E140" s="209" t="s">
        <v>164</v>
      </c>
      <c r="F140" s="210" t="s">
        <v>165</v>
      </c>
      <c r="G140" s="211" t="s">
        <v>150</v>
      </c>
      <c r="H140" s="212">
        <v>1</v>
      </c>
      <c r="I140" s="213">
        <v>1190</v>
      </c>
      <c r="J140" s="213">
        <f>ROUND(I140*H140,2)</f>
        <v>1190</v>
      </c>
      <c r="K140" s="214"/>
      <c r="L140" s="35"/>
      <c r="M140" s="215" t="s">
        <v>1</v>
      </c>
      <c r="N140" s="216" t="s">
        <v>35</v>
      </c>
      <c r="O140" s="217">
        <v>1</v>
      </c>
      <c r="P140" s="217">
        <f>O140*H140</f>
        <v>1</v>
      </c>
      <c r="Q140" s="217">
        <v>0.001</v>
      </c>
      <c r="R140" s="217">
        <f>Q140*H140</f>
        <v>0.001</v>
      </c>
      <c r="S140" s="217">
        <v>0</v>
      </c>
      <c r="T140" s="21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19" t="s">
        <v>127</v>
      </c>
      <c r="AT140" s="219" t="s">
        <v>123</v>
      </c>
      <c r="AU140" s="219" t="s">
        <v>80</v>
      </c>
      <c r="AY140" s="14" t="s">
        <v>119</v>
      </c>
      <c r="BE140" s="220">
        <f>IF(N140="základní",J140,0)</f>
        <v>1190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4" t="s">
        <v>78</v>
      </c>
      <c r="BK140" s="220">
        <f>ROUND(I140*H140,2)</f>
        <v>1190</v>
      </c>
      <c r="BL140" s="14" t="s">
        <v>127</v>
      </c>
      <c r="BM140" s="219" t="s">
        <v>166</v>
      </c>
    </row>
    <row r="141" s="2" customFormat="1" ht="44.25" customHeight="1">
      <c r="A141" s="29"/>
      <c r="B141" s="30"/>
      <c r="C141" s="208" t="s">
        <v>167</v>
      </c>
      <c r="D141" s="208" t="s">
        <v>123</v>
      </c>
      <c r="E141" s="209" t="s">
        <v>168</v>
      </c>
      <c r="F141" s="210" t="s">
        <v>169</v>
      </c>
      <c r="G141" s="211" t="s">
        <v>150</v>
      </c>
      <c r="H141" s="212">
        <v>1</v>
      </c>
      <c r="I141" s="213">
        <v>25000</v>
      </c>
      <c r="J141" s="213">
        <f>ROUND(I141*H141,2)</f>
        <v>25000</v>
      </c>
      <c r="K141" s="214"/>
      <c r="L141" s="35"/>
      <c r="M141" s="215" t="s">
        <v>1</v>
      </c>
      <c r="N141" s="216" t="s">
        <v>35</v>
      </c>
      <c r="O141" s="217">
        <v>0</v>
      </c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19" t="s">
        <v>127</v>
      </c>
      <c r="AT141" s="219" t="s">
        <v>123</v>
      </c>
      <c r="AU141" s="219" t="s">
        <v>80</v>
      </c>
      <c r="AY141" s="14" t="s">
        <v>119</v>
      </c>
      <c r="BE141" s="220">
        <f>IF(N141="základní",J141,0)</f>
        <v>25000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14" t="s">
        <v>78</v>
      </c>
      <c r="BK141" s="220">
        <f>ROUND(I141*H141,2)</f>
        <v>25000</v>
      </c>
      <c r="BL141" s="14" t="s">
        <v>127</v>
      </c>
      <c r="BM141" s="219" t="s">
        <v>170</v>
      </c>
    </row>
    <row r="142" s="12" customFormat="1" ht="22.8" customHeight="1">
      <c r="A142" s="12"/>
      <c r="B142" s="193"/>
      <c r="C142" s="194"/>
      <c r="D142" s="195" t="s">
        <v>69</v>
      </c>
      <c r="E142" s="206" t="s">
        <v>171</v>
      </c>
      <c r="F142" s="206" t="s">
        <v>172</v>
      </c>
      <c r="G142" s="194"/>
      <c r="H142" s="194"/>
      <c r="I142" s="194"/>
      <c r="J142" s="207">
        <f>BK142</f>
        <v>50200</v>
      </c>
      <c r="K142" s="194"/>
      <c r="L142" s="198"/>
      <c r="M142" s="199"/>
      <c r="N142" s="200"/>
      <c r="O142" s="200"/>
      <c r="P142" s="201">
        <f>SUM(P143:P147)</f>
        <v>79.472000000000008</v>
      </c>
      <c r="Q142" s="200"/>
      <c r="R142" s="201">
        <f>SUM(R143:R147)</f>
        <v>0</v>
      </c>
      <c r="S142" s="200"/>
      <c r="T142" s="202">
        <f>SUM(T143:T147)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3" t="s">
        <v>158</v>
      </c>
      <c r="AT142" s="204" t="s">
        <v>69</v>
      </c>
      <c r="AU142" s="204" t="s">
        <v>78</v>
      </c>
      <c r="AY142" s="203" t="s">
        <v>119</v>
      </c>
      <c r="BK142" s="205">
        <f>SUM(BK143:BK147)</f>
        <v>50200</v>
      </c>
    </row>
    <row r="143" s="2" customFormat="1" ht="16.5" customHeight="1">
      <c r="A143" s="29"/>
      <c r="B143" s="30"/>
      <c r="C143" s="208" t="s">
        <v>173</v>
      </c>
      <c r="D143" s="208" t="s">
        <v>123</v>
      </c>
      <c r="E143" s="209" t="s">
        <v>174</v>
      </c>
      <c r="F143" s="210" t="s">
        <v>175</v>
      </c>
      <c r="G143" s="211" t="s">
        <v>150</v>
      </c>
      <c r="H143" s="212">
        <v>1</v>
      </c>
      <c r="I143" s="213">
        <v>6990</v>
      </c>
      <c r="J143" s="213">
        <f>ROUND(I143*H143,2)</f>
        <v>6990</v>
      </c>
      <c r="K143" s="214"/>
      <c r="L143" s="35"/>
      <c r="M143" s="215" t="s">
        <v>1</v>
      </c>
      <c r="N143" s="216" t="s">
        <v>35</v>
      </c>
      <c r="O143" s="217">
        <v>12.398</v>
      </c>
      <c r="P143" s="217">
        <f>O143*H143</f>
        <v>12.398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19" t="s">
        <v>127</v>
      </c>
      <c r="AT143" s="219" t="s">
        <v>123</v>
      </c>
      <c r="AU143" s="219" t="s">
        <v>80</v>
      </c>
      <c r="AY143" s="14" t="s">
        <v>119</v>
      </c>
      <c r="BE143" s="220">
        <f>IF(N143="základní",J143,0)</f>
        <v>6990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14" t="s">
        <v>78</v>
      </c>
      <c r="BK143" s="220">
        <f>ROUND(I143*H143,2)</f>
        <v>6990</v>
      </c>
      <c r="BL143" s="14" t="s">
        <v>127</v>
      </c>
      <c r="BM143" s="219" t="s">
        <v>176</v>
      </c>
    </row>
    <row r="144" s="2" customFormat="1" ht="16.5" customHeight="1">
      <c r="A144" s="29"/>
      <c r="B144" s="30"/>
      <c r="C144" s="208" t="s">
        <v>177</v>
      </c>
      <c r="D144" s="208" t="s">
        <v>123</v>
      </c>
      <c r="E144" s="209" t="s">
        <v>178</v>
      </c>
      <c r="F144" s="210" t="s">
        <v>179</v>
      </c>
      <c r="G144" s="211" t="s">
        <v>137</v>
      </c>
      <c r="H144" s="212">
        <v>1</v>
      </c>
      <c r="I144" s="213">
        <v>13200</v>
      </c>
      <c r="J144" s="213">
        <f>ROUND(I144*H144,2)</f>
        <v>13200</v>
      </c>
      <c r="K144" s="214"/>
      <c r="L144" s="35"/>
      <c r="M144" s="215" t="s">
        <v>1</v>
      </c>
      <c r="N144" s="216" t="s">
        <v>35</v>
      </c>
      <c r="O144" s="217">
        <v>23.504999999999999</v>
      </c>
      <c r="P144" s="217">
        <f>O144*H144</f>
        <v>23.504999999999999</v>
      </c>
      <c r="Q144" s="217">
        <v>0</v>
      </c>
      <c r="R144" s="217">
        <f>Q144*H144</f>
        <v>0</v>
      </c>
      <c r="S144" s="217">
        <v>0</v>
      </c>
      <c r="T144" s="218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19" t="s">
        <v>127</v>
      </c>
      <c r="AT144" s="219" t="s">
        <v>123</v>
      </c>
      <c r="AU144" s="219" t="s">
        <v>80</v>
      </c>
      <c r="AY144" s="14" t="s">
        <v>119</v>
      </c>
      <c r="BE144" s="220">
        <f>IF(N144="základní",J144,0)</f>
        <v>13200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14" t="s">
        <v>78</v>
      </c>
      <c r="BK144" s="220">
        <f>ROUND(I144*H144,2)</f>
        <v>13200</v>
      </c>
      <c r="BL144" s="14" t="s">
        <v>127</v>
      </c>
      <c r="BM144" s="219" t="s">
        <v>180</v>
      </c>
    </row>
    <row r="145" s="2" customFormat="1" ht="33" customHeight="1">
      <c r="A145" s="29"/>
      <c r="B145" s="30"/>
      <c r="C145" s="208" t="s">
        <v>181</v>
      </c>
      <c r="D145" s="208" t="s">
        <v>123</v>
      </c>
      <c r="E145" s="209" t="s">
        <v>182</v>
      </c>
      <c r="F145" s="210" t="s">
        <v>183</v>
      </c>
      <c r="G145" s="211" t="s">
        <v>150</v>
      </c>
      <c r="H145" s="212">
        <v>1</v>
      </c>
      <c r="I145" s="213">
        <v>17900</v>
      </c>
      <c r="J145" s="213">
        <f>ROUND(I145*H145,2)</f>
        <v>17900</v>
      </c>
      <c r="K145" s="214"/>
      <c r="L145" s="35"/>
      <c r="M145" s="215" t="s">
        <v>1</v>
      </c>
      <c r="N145" s="216" t="s">
        <v>35</v>
      </c>
      <c r="O145" s="217">
        <v>31.841999999999999</v>
      </c>
      <c r="P145" s="217">
        <f>O145*H145</f>
        <v>31.841999999999999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19" t="s">
        <v>127</v>
      </c>
      <c r="AT145" s="219" t="s">
        <v>123</v>
      </c>
      <c r="AU145" s="219" t="s">
        <v>80</v>
      </c>
      <c r="AY145" s="14" t="s">
        <v>119</v>
      </c>
      <c r="BE145" s="220">
        <f>IF(N145="základní",J145,0)</f>
        <v>17900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14" t="s">
        <v>78</v>
      </c>
      <c r="BK145" s="220">
        <f>ROUND(I145*H145,2)</f>
        <v>17900</v>
      </c>
      <c r="BL145" s="14" t="s">
        <v>127</v>
      </c>
      <c r="BM145" s="219" t="s">
        <v>184</v>
      </c>
    </row>
    <row r="146" s="2" customFormat="1" ht="24.15" customHeight="1">
      <c r="A146" s="29"/>
      <c r="B146" s="30"/>
      <c r="C146" s="208" t="s">
        <v>185</v>
      </c>
      <c r="D146" s="208" t="s">
        <v>123</v>
      </c>
      <c r="E146" s="209" t="s">
        <v>186</v>
      </c>
      <c r="F146" s="210" t="s">
        <v>187</v>
      </c>
      <c r="G146" s="211" t="s">
        <v>150</v>
      </c>
      <c r="H146" s="212">
        <v>1</v>
      </c>
      <c r="I146" s="213">
        <v>6610</v>
      </c>
      <c r="J146" s="213">
        <f>ROUND(I146*H146,2)</f>
        <v>6610</v>
      </c>
      <c r="K146" s="214"/>
      <c r="L146" s="35"/>
      <c r="M146" s="215" t="s">
        <v>1</v>
      </c>
      <c r="N146" s="216" t="s">
        <v>35</v>
      </c>
      <c r="O146" s="217">
        <v>11.727</v>
      </c>
      <c r="P146" s="217">
        <f>O146*H146</f>
        <v>11.727</v>
      </c>
      <c r="Q146" s="217">
        <v>0</v>
      </c>
      <c r="R146" s="217">
        <f>Q146*H146</f>
        <v>0</v>
      </c>
      <c r="S146" s="217">
        <v>0</v>
      </c>
      <c r="T146" s="21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19" t="s">
        <v>127</v>
      </c>
      <c r="AT146" s="219" t="s">
        <v>123</v>
      </c>
      <c r="AU146" s="219" t="s">
        <v>80</v>
      </c>
      <c r="AY146" s="14" t="s">
        <v>119</v>
      </c>
      <c r="BE146" s="220">
        <f>IF(N146="základní",J146,0)</f>
        <v>6610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14" t="s">
        <v>78</v>
      </c>
      <c r="BK146" s="220">
        <f>ROUND(I146*H146,2)</f>
        <v>6610</v>
      </c>
      <c r="BL146" s="14" t="s">
        <v>127</v>
      </c>
      <c r="BM146" s="219" t="s">
        <v>188</v>
      </c>
    </row>
    <row r="147" s="2" customFormat="1" ht="16.5" customHeight="1">
      <c r="A147" s="29"/>
      <c r="B147" s="30"/>
      <c r="C147" s="208" t="s">
        <v>189</v>
      </c>
      <c r="D147" s="208" t="s">
        <v>123</v>
      </c>
      <c r="E147" s="209" t="s">
        <v>190</v>
      </c>
      <c r="F147" s="210" t="s">
        <v>191</v>
      </c>
      <c r="G147" s="211" t="s">
        <v>150</v>
      </c>
      <c r="H147" s="212">
        <v>1</v>
      </c>
      <c r="I147" s="213">
        <v>5500</v>
      </c>
      <c r="J147" s="213">
        <f>ROUND(I147*H147,2)</f>
        <v>5500</v>
      </c>
      <c r="K147" s="214"/>
      <c r="L147" s="35"/>
      <c r="M147" s="215" t="s">
        <v>1</v>
      </c>
      <c r="N147" s="216" t="s">
        <v>35</v>
      </c>
      <c r="O147" s="217">
        <v>0</v>
      </c>
      <c r="P147" s="217">
        <f>O147*H147</f>
        <v>0</v>
      </c>
      <c r="Q147" s="217">
        <v>0</v>
      </c>
      <c r="R147" s="217">
        <f>Q147*H147</f>
        <v>0</v>
      </c>
      <c r="S147" s="217">
        <v>0</v>
      </c>
      <c r="T147" s="218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19" t="s">
        <v>127</v>
      </c>
      <c r="AT147" s="219" t="s">
        <v>123</v>
      </c>
      <c r="AU147" s="219" t="s">
        <v>80</v>
      </c>
      <c r="AY147" s="14" t="s">
        <v>119</v>
      </c>
      <c r="BE147" s="220">
        <f>IF(N147="základní",J147,0)</f>
        <v>5500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14" t="s">
        <v>78</v>
      </c>
      <c r="BK147" s="220">
        <f>ROUND(I147*H147,2)</f>
        <v>5500</v>
      </c>
      <c r="BL147" s="14" t="s">
        <v>127</v>
      </c>
      <c r="BM147" s="219" t="s">
        <v>192</v>
      </c>
    </row>
    <row r="148" s="12" customFormat="1" ht="22.8" customHeight="1">
      <c r="A148" s="12"/>
      <c r="B148" s="193"/>
      <c r="C148" s="194"/>
      <c r="D148" s="195" t="s">
        <v>69</v>
      </c>
      <c r="E148" s="206" t="s">
        <v>193</v>
      </c>
      <c r="F148" s="206" t="s">
        <v>194</v>
      </c>
      <c r="G148" s="194"/>
      <c r="H148" s="194"/>
      <c r="I148" s="194"/>
      <c r="J148" s="207">
        <f>BK148</f>
        <v>102360</v>
      </c>
      <c r="K148" s="194"/>
      <c r="L148" s="198"/>
      <c r="M148" s="199"/>
      <c r="N148" s="200"/>
      <c r="O148" s="200"/>
      <c r="P148" s="201">
        <f>SUM(P149:P156)</f>
        <v>45</v>
      </c>
      <c r="Q148" s="200"/>
      <c r="R148" s="201">
        <f>SUM(R149:R156)</f>
        <v>0</v>
      </c>
      <c r="S148" s="200"/>
      <c r="T148" s="202">
        <f>SUM(T149:T156)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3" t="s">
        <v>195</v>
      </c>
      <c r="AT148" s="204" t="s">
        <v>69</v>
      </c>
      <c r="AU148" s="204" t="s">
        <v>78</v>
      </c>
      <c r="AY148" s="203" t="s">
        <v>119</v>
      </c>
      <c r="BK148" s="205">
        <f>SUM(BK149:BK156)</f>
        <v>102360</v>
      </c>
    </row>
    <row r="149" s="2" customFormat="1" ht="24.15" customHeight="1">
      <c r="A149" s="29"/>
      <c r="B149" s="30"/>
      <c r="C149" s="208" t="s">
        <v>196</v>
      </c>
      <c r="D149" s="208" t="s">
        <v>123</v>
      </c>
      <c r="E149" s="209" t="s">
        <v>197</v>
      </c>
      <c r="F149" s="210" t="s">
        <v>198</v>
      </c>
      <c r="G149" s="211" t="s">
        <v>199</v>
      </c>
      <c r="H149" s="212">
        <v>15</v>
      </c>
      <c r="I149" s="213">
        <v>270</v>
      </c>
      <c r="J149" s="213">
        <f>ROUND(I149*H149,2)</f>
        <v>4050</v>
      </c>
      <c r="K149" s="214"/>
      <c r="L149" s="35"/>
      <c r="M149" s="215" t="s">
        <v>1</v>
      </c>
      <c r="N149" s="216" t="s">
        <v>35</v>
      </c>
      <c r="O149" s="217">
        <v>0</v>
      </c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19" t="s">
        <v>200</v>
      </c>
      <c r="AT149" s="219" t="s">
        <v>123</v>
      </c>
      <c r="AU149" s="219" t="s">
        <v>80</v>
      </c>
      <c r="AY149" s="14" t="s">
        <v>119</v>
      </c>
      <c r="BE149" s="220">
        <f>IF(N149="základní",J149,0)</f>
        <v>4050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14" t="s">
        <v>78</v>
      </c>
      <c r="BK149" s="220">
        <f>ROUND(I149*H149,2)</f>
        <v>4050</v>
      </c>
      <c r="BL149" s="14" t="s">
        <v>200</v>
      </c>
      <c r="BM149" s="219" t="s">
        <v>201</v>
      </c>
    </row>
    <row r="150" s="2" customFormat="1" ht="16.5" customHeight="1">
      <c r="A150" s="29"/>
      <c r="B150" s="30"/>
      <c r="C150" s="208" t="s">
        <v>202</v>
      </c>
      <c r="D150" s="208" t="s">
        <v>123</v>
      </c>
      <c r="E150" s="209" t="s">
        <v>203</v>
      </c>
      <c r="F150" s="210" t="s">
        <v>204</v>
      </c>
      <c r="G150" s="211" t="s">
        <v>199</v>
      </c>
      <c r="H150" s="212">
        <v>15</v>
      </c>
      <c r="I150" s="213">
        <v>290</v>
      </c>
      <c r="J150" s="213">
        <f>ROUND(I150*H150,2)</f>
        <v>4350</v>
      </c>
      <c r="K150" s="214"/>
      <c r="L150" s="35"/>
      <c r="M150" s="215" t="s">
        <v>1</v>
      </c>
      <c r="N150" s="216" t="s">
        <v>35</v>
      </c>
      <c r="O150" s="217">
        <v>0</v>
      </c>
      <c r="P150" s="217">
        <f>O150*H150</f>
        <v>0</v>
      </c>
      <c r="Q150" s="217">
        <v>0</v>
      </c>
      <c r="R150" s="217">
        <f>Q150*H150</f>
        <v>0</v>
      </c>
      <c r="S150" s="217">
        <v>0</v>
      </c>
      <c r="T150" s="218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19" t="s">
        <v>205</v>
      </c>
      <c r="AT150" s="219" t="s">
        <v>123</v>
      </c>
      <c r="AU150" s="219" t="s">
        <v>80</v>
      </c>
      <c r="AY150" s="14" t="s">
        <v>119</v>
      </c>
      <c r="BE150" s="220">
        <f>IF(N150="základní",J150,0)</f>
        <v>4350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14" t="s">
        <v>78</v>
      </c>
      <c r="BK150" s="220">
        <f>ROUND(I150*H150,2)</f>
        <v>4350</v>
      </c>
      <c r="BL150" s="14" t="s">
        <v>205</v>
      </c>
      <c r="BM150" s="219" t="s">
        <v>206</v>
      </c>
    </row>
    <row r="151" s="2" customFormat="1" ht="16.5" customHeight="1">
      <c r="A151" s="29"/>
      <c r="B151" s="30"/>
      <c r="C151" s="208" t="s">
        <v>207</v>
      </c>
      <c r="D151" s="208" t="s">
        <v>123</v>
      </c>
      <c r="E151" s="209" t="s">
        <v>208</v>
      </c>
      <c r="F151" s="210" t="s">
        <v>209</v>
      </c>
      <c r="G151" s="211" t="s">
        <v>199</v>
      </c>
      <c r="H151" s="212">
        <v>250</v>
      </c>
      <c r="I151" s="213">
        <v>200</v>
      </c>
      <c r="J151" s="213">
        <f>ROUND(I151*H151,2)</f>
        <v>50000</v>
      </c>
      <c r="K151" s="214"/>
      <c r="L151" s="35"/>
      <c r="M151" s="215" t="s">
        <v>1</v>
      </c>
      <c r="N151" s="216" t="s">
        <v>35</v>
      </c>
      <c r="O151" s="217">
        <v>0</v>
      </c>
      <c r="P151" s="217">
        <f>O151*H151</f>
        <v>0</v>
      </c>
      <c r="Q151" s="217">
        <v>0</v>
      </c>
      <c r="R151" s="217">
        <f>Q151*H151</f>
        <v>0</v>
      </c>
      <c r="S151" s="217">
        <v>0</v>
      </c>
      <c r="T151" s="218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19" t="s">
        <v>205</v>
      </c>
      <c r="AT151" s="219" t="s">
        <v>123</v>
      </c>
      <c r="AU151" s="219" t="s">
        <v>80</v>
      </c>
      <c r="AY151" s="14" t="s">
        <v>119</v>
      </c>
      <c r="BE151" s="220">
        <f>IF(N151="základní",J151,0)</f>
        <v>50000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14" t="s">
        <v>78</v>
      </c>
      <c r="BK151" s="220">
        <f>ROUND(I151*H151,2)</f>
        <v>50000</v>
      </c>
      <c r="BL151" s="14" t="s">
        <v>205</v>
      </c>
      <c r="BM151" s="219" t="s">
        <v>210</v>
      </c>
    </row>
    <row r="152" s="2" customFormat="1" ht="16.5" customHeight="1">
      <c r="A152" s="29"/>
      <c r="B152" s="30"/>
      <c r="C152" s="208" t="s">
        <v>211</v>
      </c>
      <c r="D152" s="208" t="s">
        <v>123</v>
      </c>
      <c r="E152" s="209" t="s">
        <v>212</v>
      </c>
      <c r="F152" s="210" t="s">
        <v>213</v>
      </c>
      <c r="G152" s="211" t="s">
        <v>199</v>
      </c>
      <c r="H152" s="212">
        <v>12</v>
      </c>
      <c r="I152" s="213">
        <v>250</v>
      </c>
      <c r="J152" s="213">
        <f>ROUND(I152*H152,2)</f>
        <v>3000</v>
      </c>
      <c r="K152" s="214"/>
      <c r="L152" s="35"/>
      <c r="M152" s="215" t="s">
        <v>1</v>
      </c>
      <c r="N152" s="216" t="s">
        <v>35</v>
      </c>
      <c r="O152" s="217">
        <v>0</v>
      </c>
      <c r="P152" s="217">
        <f>O152*H152</f>
        <v>0</v>
      </c>
      <c r="Q152" s="217">
        <v>0</v>
      </c>
      <c r="R152" s="217">
        <f>Q152*H152</f>
        <v>0</v>
      </c>
      <c r="S152" s="217">
        <v>0</v>
      </c>
      <c r="T152" s="218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19" t="s">
        <v>205</v>
      </c>
      <c r="AT152" s="219" t="s">
        <v>123</v>
      </c>
      <c r="AU152" s="219" t="s">
        <v>80</v>
      </c>
      <c r="AY152" s="14" t="s">
        <v>119</v>
      </c>
      <c r="BE152" s="220">
        <f>IF(N152="základní",J152,0)</f>
        <v>3000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14" t="s">
        <v>78</v>
      </c>
      <c r="BK152" s="220">
        <f>ROUND(I152*H152,2)</f>
        <v>3000</v>
      </c>
      <c r="BL152" s="14" t="s">
        <v>205</v>
      </c>
      <c r="BM152" s="219" t="s">
        <v>214</v>
      </c>
    </row>
    <row r="153" s="2" customFormat="1" ht="16.5" customHeight="1">
      <c r="A153" s="29"/>
      <c r="B153" s="30"/>
      <c r="C153" s="208" t="s">
        <v>215</v>
      </c>
      <c r="D153" s="208" t="s">
        <v>123</v>
      </c>
      <c r="E153" s="209" t="s">
        <v>216</v>
      </c>
      <c r="F153" s="210" t="s">
        <v>217</v>
      </c>
      <c r="G153" s="211" t="s">
        <v>199</v>
      </c>
      <c r="H153" s="212">
        <v>20</v>
      </c>
      <c r="I153" s="213">
        <v>250</v>
      </c>
      <c r="J153" s="213">
        <f>ROUND(I153*H153,2)</f>
        <v>5000</v>
      </c>
      <c r="K153" s="214"/>
      <c r="L153" s="35"/>
      <c r="M153" s="215" t="s">
        <v>1</v>
      </c>
      <c r="N153" s="216" t="s">
        <v>35</v>
      </c>
      <c r="O153" s="217">
        <v>0</v>
      </c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19" t="s">
        <v>205</v>
      </c>
      <c r="AT153" s="219" t="s">
        <v>123</v>
      </c>
      <c r="AU153" s="219" t="s">
        <v>80</v>
      </c>
      <c r="AY153" s="14" t="s">
        <v>119</v>
      </c>
      <c r="BE153" s="220">
        <f>IF(N153="základní",J153,0)</f>
        <v>5000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14" t="s">
        <v>78</v>
      </c>
      <c r="BK153" s="220">
        <f>ROUND(I153*H153,2)</f>
        <v>5000</v>
      </c>
      <c r="BL153" s="14" t="s">
        <v>205</v>
      </c>
      <c r="BM153" s="219" t="s">
        <v>218</v>
      </c>
    </row>
    <row r="154" s="2" customFormat="1" ht="16.5" customHeight="1">
      <c r="A154" s="29"/>
      <c r="B154" s="30"/>
      <c r="C154" s="208" t="s">
        <v>219</v>
      </c>
      <c r="D154" s="208" t="s">
        <v>123</v>
      </c>
      <c r="E154" s="209" t="s">
        <v>220</v>
      </c>
      <c r="F154" s="210" t="s">
        <v>221</v>
      </c>
      <c r="G154" s="211" t="s">
        <v>199</v>
      </c>
      <c r="H154" s="212">
        <v>25</v>
      </c>
      <c r="I154" s="213">
        <v>468</v>
      </c>
      <c r="J154" s="213">
        <f>ROUND(I154*H154,2)</f>
        <v>11700</v>
      </c>
      <c r="K154" s="214"/>
      <c r="L154" s="35"/>
      <c r="M154" s="215" t="s">
        <v>1</v>
      </c>
      <c r="N154" s="216" t="s">
        <v>35</v>
      </c>
      <c r="O154" s="217">
        <v>1</v>
      </c>
      <c r="P154" s="217">
        <f>O154*H154</f>
        <v>25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19" t="s">
        <v>205</v>
      </c>
      <c r="AT154" s="219" t="s">
        <v>123</v>
      </c>
      <c r="AU154" s="219" t="s">
        <v>80</v>
      </c>
      <c r="AY154" s="14" t="s">
        <v>119</v>
      </c>
      <c r="BE154" s="220">
        <f>IF(N154="základní",J154,0)</f>
        <v>11700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14" t="s">
        <v>78</v>
      </c>
      <c r="BK154" s="220">
        <f>ROUND(I154*H154,2)</f>
        <v>11700</v>
      </c>
      <c r="BL154" s="14" t="s">
        <v>205</v>
      </c>
      <c r="BM154" s="219" t="s">
        <v>222</v>
      </c>
    </row>
    <row r="155" s="2" customFormat="1" ht="16.5" customHeight="1">
      <c r="A155" s="29"/>
      <c r="B155" s="30"/>
      <c r="C155" s="208" t="s">
        <v>223</v>
      </c>
      <c r="D155" s="208" t="s">
        <v>123</v>
      </c>
      <c r="E155" s="209" t="s">
        <v>224</v>
      </c>
      <c r="F155" s="210" t="s">
        <v>225</v>
      </c>
      <c r="G155" s="211" t="s">
        <v>199</v>
      </c>
      <c r="H155" s="212">
        <v>20</v>
      </c>
      <c r="I155" s="213">
        <v>563</v>
      </c>
      <c r="J155" s="213">
        <f>ROUND(I155*H155,2)</f>
        <v>11260</v>
      </c>
      <c r="K155" s="214"/>
      <c r="L155" s="35"/>
      <c r="M155" s="215" t="s">
        <v>1</v>
      </c>
      <c r="N155" s="216" t="s">
        <v>35</v>
      </c>
      <c r="O155" s="217">
        <v>1</v>
      </c>
      <c r="P155" s="217">
        <f>O155*H155</f>
        <v>20</v>
      </c>
      <c r="Q155" s="217">
        <v>0</v>
      </c>
      <c r="R155" s="217">
        <f>Q155*H155</f>
        <v>0</v>
      </c>
      <c r="S155" s="217">
        <v>0</v>
      </c>
      <c r="T155" s="218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19" t="s">
        <v>205</v>
      </c>
      <c r="AT155" s="219" t="s">
        <v>123</v>
      </c>
      <c r="AU155" s="219" t="s">
        <v>80</v>
      </c>
      <c r="AY155" s="14" t="s">
        <v>119</v>
      </c>
      <c r="BE155" s="220">
        <f>IF(N155="základní",J155,0)</f>
        <v>11260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14" t="s">
        <v>78</v>
      </c>
      <c r="BK155" s="220">
        <f>ROUND(I155*H155,2)</f>
        <v>11260</v>
      </c>
      <c r="BL155" s="14" t="s">
        <v>205</v>
      </c>
      <c r="BM155" s="219" t="s">
        <v>226</v>
      </c>
    </row>
    <row r="156" s="2" customFormat="1" ht="16.5" customHeight="1">
      <c r="A156" s="29"/>
      <c r="B156" s="30"/>
      <c r="C156" s="208" t="s">
        <v>227</v>
      </c>
      <c r="D156" s="208" t="s">
        <v>123</v>
      </c>
      <c r="E156" s="209" t="s">
        <v>228</v>
      </c>
      <c r="F156" s="210" t="s">
        <v>229</v>
      </c>
      <c r="G156" s="211" t="s">
        <v>199</v>
      </c>
      <c r="H156" s="212">
        <v>20</v>
      </c>
      <c r="I156" s="213">
        <v>650</v>
      </c>
      <c r="J156" s="213">
        <f>ROUND(I156*H156,2)</f>
        <v>13000</v>
      </c>
      <c r="K156" s="214"/>
      <c r="L156" s="35"/>
      <c r="M156" s="215" t="s">
        <v>1</v>
      </c>
      <c r="N156" s="216" t="s">
        <v>35</v>
      </c>
      <c r="O156" s="217">
        <v>0</v>
      </c>
      <c r="P156" s="217">
        <f>O156*H156</f>
        <v>0</v>
      </c>
      <c r="Q156" s="217">
        <v>0</v>
      </c>
      <c r="R156" s="217">
        <f>Q156*H156</f>
        <v>0</v>
      </c>
      <c r="S156" s="217">
        <v>0</v>
      </c>
      <c r="T156" s="218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219" t="s">
        <v>127</v>
      </c>
      <c r="AT156" s="219" t="s">
        <v>123</v>
      </c>
      <c r="AU156" s="219" t="s">
        <v>80</v>
      </c>
      <c r="AY156" s="14" t="s">
        <v>119</v>
      </c>
      <c r="BE156" s="220">
        <f>IF(N156="základní",J156,0)</f>
        <v>13000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4" t="s">
        <v>78</v>
      </c>
      <c r="BK156" s="220">
        <f>ROUND(I156*H156,2)</f>
        <v>13000</v>
      </c>
      <c r="BL156" s="14" t="s">
        <v>127</v>
      </c>
      <c r="BM156" s="219" t="s">
        <v>230</v>
      </c>
    </row>
    <row r="157" s="12" customFormat="1" ht="25.92" customHeight="1">
      <c r="A157" s="12"/>
      <c r="B157" s="193"/>
      <c r="C157" s="194"/>
      <c r="D157" s="195" t="s">
        <v>69</v>
      </c>
      <c r="E157" s="196" t="s">
        <v>231</v>
      </c>
      <c r="F157" s="196" t="s">
        <v>232</v>
      </c>
      <c r="G157" s="194"/>
      <c r="H157" s="194"/>
      <c r="I157" s="194"/>
      <c r="J157" s="197">
        <f>BK157</f>
        <v>26350</v>
      </c>
      <c r="K157" s="194"/>
      <c r="L157" s="198"/>
      <c r="M157" s="199"/>
      <c r="N157" s="200"/>
      <c r="O157" s="200"/>
      <c r="P157" s="201">
        <f>SUM(P158:P161)</f>
        <v>0.54700000000000004</v>
      </c>
      <c r="Q157" s="200"/>
      <c r="R157" s="201">
        <f>SUM(R158:R161)</f>
        <v>0.00080000000000000004</v>
      </c>
      <c r="S157" s="200"/>
      <c r="T157" s="202">
        <f>SUM(T158:T161)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3" t="s">
        <v>80</v>
      </c>
      <c r="AT157" s="204" t="s">
        <v>69</v>
      </c>
      <c r="AU157" s="204" t="s">
        <v>70</v>
      </c>
      <c r="AY157" s="203" t="s">
        <v>119</v>
      </c>
      <c r="BK157" s="205">
        <f>SUM(BK158:BK161)</f>
        <v>26350</v>
      </c>
    </row>
    <row r="158" s="2" customFormat="1" ht="24.15" customHeight="1">
      <c r="A158" s="29"/>
      <c r="B158" s="30"/>
      <c r="C158" s="208" t="s">
        <v>7</v>
      </c>
      <c r="D158" s="208" t="s">
        <v>123</v>
      </c>
      <c r="E158" s="209" t="s">
        <v>233</v>
      </c>
      <c r="F158" s="210" t="s">
        <v>234</v>
      </c>
      <c r="G158" s="211" t="s">
        <v>137</v>
      </c>
      <c r="H158" s="212">
        <v>1</v>
      </c>
      <c r="I158" s="213">
        <v>4500</v>
      </c>
      <c r="J158" s="213">
        <f>ROUND(I158*H158,2)</f>
        <v>4500</v>
      </c>
      <c r="K158" s="214"/>
      <c r="L158" s="35"/>
      <c r="M158" s="215" t="s">
        <v>1</v>
      </c>
      <c r="N158" s="216" t="s">
        <v>35</v>
      </c>
      <c r="O158" s="217">
        <v>0.54700000000000004</v>
      </c>
      <c r="P158" s="217">
        <f>O158*H158</f>
        <v>0.54700000000000004</v>
      </c>
      <c r="Q158" s="217">
        <v>0</v>
      </c>
      <c r="R158" s="217">
        <f>Q158*H158</f>
        <v>0</v>
      </c>
      <c r="S158" s="217">
        <v>0</v>
      </c>
      <c r="T158" s="218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219" t="s">
        <v>127</v>
      </c>
      <c r="AT158" s="219" t="s">
        <v>123</v>
      </c>
      <c r="AU158" s="219" t="s">
        <v>78</v>
      </c>
      <c r="AY158" s="14" t="s">
        <v>119</v>
      </c>
      <c r="BE158" s="220">
        <f>IF(N158="základní",J158,0)</f>
        <v>4500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14" t="s">
        <v>78</v>
      </c>
      <c r="BK158" s="220">
        <f>ROUND(I158*H158,2)</f>
        <v>4500</v>
      </c>
      <c r="BL158" s="14" t="s">
        <v>127</v>
      </c>
      <c r="BM158" s="219" t="s">
        <v>235</v>
      </c>
    </row>
    <row r="159" s="2" customFormat="1" ht="37.8" customHeight="1">
      <c r="A159" s="29"/>
      <c r="B159" s="30"/>
      <c r="C159" s="208" t="s">
        <v>236</v>
      </c>
      <c r="D159" s="208" t="s">
        <v>123</v>
      </c>
      <c r="E159" s="209" t="s">
        <v>237</v>
      </c>
      <c r="F159" s="210" t="s">
        <v>238</v>
      </c>
      <c r="G159" s="211" t="s">
        <v>137</v>
      </c>
      <c r="H159" s="212">
        <v>0</v>
      </c>
      <c r="I159" s="213">
        <v>15000</v>
      </c>
      <c r="J159" s="213">
        <f>ROUND(I159*H159,2)</f>
        <v>0</v>
      </c>
      <c r="K159" s="214"/>
      <c r="L159" s="35"/>
      <c r="M159" s="215" t="s">
        <v>1</v>
      </c>
      <c r="N159" s="216" t="s">
        <v>35</v>
      </c>
      <c r="O159" s="217">
        <v>0</v>
      </c>
      <c r="P159" s="217">
        <f>O159*H159</f>
        <v>0</v>
      </c>
      <c r="Q159" s="217">
        <v>0</v>
      </c>
      <c r="R159" s="217">
        <f>Q159*H159</f>
        <v>0</v>
      </c>
      <c r="S159" s="217">
        <v>0</v>
      </c>
      <c r="T159" s="218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219" t="s">
        <v>127</v>
      </c>
      <c r="AT159" s="219" t="s">
        <v>123</v>
      </c>
      <c r="AU159" s="219" t="s">
        <v>78</v>
      </c>
      <c r="AY159" s="14" t="s">
        <v>119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14" t="s">
        <v>78</v>
      </c>
      <c r="BK159" s="220">
        <f>ROUND(I159*H159,2)</f>
        <v>0</v>
      </c>
      <c r="BL159" s="14" t="s">
        <v>127</v>
      </c>
      <c r="BM159" s="219" t="s">
        <v>239</v>
      </c>
    </row>
    <row r="160" s="2" customFormat="1" ht="16.5" customHeight="1">
      <c r="A160" s="29"/>
      <c r="B160" s="30"/>
      <c r="C160" s="221" t="s">
        <v>240</v>
      </c>
      <c r="D160" s="221" t="s">
        <v>117</v>
      </c>
      <c r="E160" s="222" t="s">
        <v>241</v>
      </c>
      <c r="F160" s="223" t="s">
        <v>242</v>
      </c>
      <c r="G160" s="224" t="s">
        <v>137</v>
      </c>
      <c r="H160" s="225">
        <v>1</v>
      </c>
      <c r="I160" s="226">
        <v>9350</v>
      </c>
      <c r="J160" s="226">
        <f>ROUND(I160*H160,2)</f>
        <v>9350</v>
      </c>
      <c r="K160" s="227"/>
      <c r="L160" s="228"/>
      <c r="M160" s="229" t="s">
        <v>1</v>
      </c>
      <c r="N160" s="230" t="s">
        <v>35</v>
      </c>
      <c r="O160" s="217">
        <v>0</v>
      </c>
      <c r="P160" s="217">
        <f>O160*H160</f>
        <v>0</v>
      </c>
      <c r="Q160" s="217">
        <v>0</v>
      </c>
      <c r="R160" s="217">
        <f>Q160*H160</f>
        <v>0</v>
      </c>
      <c r="S160" s="217">
        <v>0</v>
      </c>
      <c r="T160" s="218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219" t="s">
        <v>154</v>
      </c>
      <c r="AT160" s="219" t="s">
        <v>117</v>
      </c>
      <c r="AU160" s="219" t="s">
        <v>78</v>
      </c>
      <c r="AY160" s="14" t="s">
        <v>119</v>
      </c>
      <c r="BE160" s="220">
        <f>IF(N160="základní",J160,0)</f>
        <v>9350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14" t="s">
        <v>78</v>
      </c>
      <c r="BK160" s="220">
        <f>ROUND(I160*H160,2)</f>
        <v>9350</v>
      </c>
      <c r="BL160" s="14" t="s">
        <v>127</v>
      </c>
      <c r="BM160" s="219" t="s">
        <v>243</v>
      </c>
    </row>
    <row r="161" s="2" customFormat="1" ht="37.8" customHeight="1">
      <c r="A161" s="29"/>
      <c r="B161" s="30"/>
      <c r="C161" s="221" t="s">
        <v>244</v>
      </c>
      <c r="D161" s="221" t="s">
        <v>117</v>
      </c>
      <c r="E161" s="222" t="s">
        <v>245</v>
      </c>
      <c r="F161" s="223" t="s">
        <v>246</v>
      </c>
      <c r="G161" s="224" t="s">
        <v>137</v>
      </c>
      <c r="H161" s="225">
        <v>1</v>
      </c>
      <c r="I161" s="226">
        <v>12500</v>
      </c>
      <c r="J161" s="226">
        <f>ROUND(I161*H161,2)</f>
        <v>12500</v>
      </c>
      <c r="K161" s="227"/>
      <c r="L161" s="228"/>
      <c r="M161" s="229" t="s">
        <v>1</v>
      </c>
      <c r="N161" s="230" t="s">
        <v>35</v>
      </c>
      <c r="O161" s="217">
        <v>0</v>
      </c>
      <c r="P161" s="217">
        <f>O161*H161</f>
        <v>0</v>
      </c>
      <c r="Q161" s="217">
        <v>0.00080000000000000004</v>
      </c>
      <c r="R161" s="217">
        <f>Q161*H161</f>
        <v>0.00080000000000000004</v>
      </c>
      <c r="S161" s="217">
        <v>0</v>
      </c>
      <c r="T161" s="218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219" t="s">
        <v>132</v>
      </c>
      <c r="AT161" s="219" t="s">
        <v>117</v>
      </c>
      <c r="AU161" s="219" t="s">
        <v>78</v>
      </c>
      <c r="AY161" s="14" t="s">
        <v>119</v>
      </c>
      <c r="BE161" s="220">
        <f>IF(N161="základní",J161,0)</f>
        <v>12500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14" t="s">
        <v>78</v>
      </c>
      <c r="BK161" s="220">
        <f>ROUND(I161*H161,2)</f>
        <v>12500</v>
      </c>
      <c r="BL161" s="14" t="s">
        <v>132</v>
      </c>
      <c r="BM161" s="219" t="s">
        <v>247</v>
      </c>
    </row>
    <row r="162" s="12" customFormat="1" ht="25.92" customHeight="1">
      <c r="A162" s="12"/>
      <c r="B162" s="193"/>
      <c r="C162" s="194"/>
      <c r="D162" s="195" t="s">
        <v>69</v>
      </c>
      <c r="E162" s="196" t="s">
        <v>248</v>
      </c>
      <c r="F162" s="196" t="s">
        <v>249</v>
      </c>
      <c r="G162" s="194"/>
      <c r="H162" s="194"/>
      <c r="I162" s="194"/>
      <c r="J162" s="197">
        <f>BK162</f>
        <v>1053466</v>
      </c>
      <c r="K162" s="194"/>
      <c r="L162" s="198"/>
      <c r="M162" s="199"/>
      <c r="N162" s="200"/>
      <c r="O162" s="200"/>
      <c r="P162" s="201">
        <f>P163+P169</f>
        <v>0.79500000000000004</v>
      </c>
      <c r="Q162" s="200"/>
      <c r="R162" s="201">
        <f>R163+R169</f>
        <v>0.00081999999999999998</v>
      </c>
      <c r="S162" s="200"/>
      <c r="T162" s="202">
        <f>T163+T169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3" t="s">
        <v>195</v>
      </c>
      <c r="AT162" s="204" t="s">
        <v>69</v>
      </c>
      <c r="AU162" s="204" t="s">
        <v>70</v>
      </c>
      <c r="AY162" s="203" t="s">
        <v>119</v>
      </c>
      <c r="BK162" s="205">
        <f>BK163+BK169</f>
        <v>1053466</v>
      </c>
    </row>
    <row r="163" s="12" customFormat="1" ht="22.8" customHeight="1">
      <c r="A163" s="12"/>
      <c r="B163" s="193"/>
      <c r="C163" s="194"/>
      <c r="D163" s="195" t="s">
        <v>69</v>
      </c>
      <c r="E163" s="206" t="s">
        <v>250</v>
      </c>
      <c r="F163" s="206" t="s">
        <v>251</v>
      </c>
      <c r="G163" s="194"/>
      <c r="H163" s="194"/>
      <c r="I163" s="194"/>
      <c r="J163" s="207">
        <f>BK163</f>
        <v>42500</v>
      </c>
      <c r="K163" s="194"/>
      <c r="L163" s="198"/>
      <c r="M163" s="199"/>
      <c r="N163" s="200"/>
      <c r="O163" s="200"/>
      <c r="P163" s="201">
        <f>SUM(P164:P168)</f>
        <v>0.79500000000000004</v>
      </c>
      <c r="Q163" s="200"/>
      <c r="R163" s="201">
        <f>SUM(R164:R168)</f>
        <v>0.00081999999999999998</v>
      </c>
      <c r="S163" s="200"/>
      <c r="T163" s="202">
        <f>SUM(T164:T168)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3" t="s">
        <v>158</v>
      </c>
      <c r="AT163" s="204" t="s">
        <v>69</v>
      </c>
      <c r="AU163" s="204" t="s">
        <v>78</v>
      </c>
      <c r="AY163" s="203" t="s">
        <v>119</v>
      </c>
      <c r="BK163" s="205">
        <f>SUM(BK164:BK168)</f>
        <v>42500</v>
      </c>
    </row>
    <row r="164" s="2" customFormat="1" ht="21.75" customHeight="1">
      <c r="A164" s="29"/>
      <c r="B164" s="30"/>
      <c r="C164" s="208" t="s">
        <v>252</v>
      </c>
      <c r="D164" s="208" t="s">
        <v>123</v>
      </c>
      <c r="E164" s="209" t="s">
        <v>253</v>
      </c>
      <c r="F164" s="210" t="s">
        <v>254</v>
      </c>
      <c r="G164" s="211" t="s">
        <v>150</v>
      </c>
      <c r="H164" s="212">
        <v>1</v>
      </c>
      <c r="I164" s="213">
        <v>2500</v>
      </c>
      <c r="J164" s="213">
        <f>ROUND(I164*H164,2)</f>
        <v>2500</v>
      </c>
      <c r="K164" s="214"/>
      <c r="L164" s="35"/>
      <c r="M164" s="215" t="s">
        <v>1</v>
      </c>
      <c r="N164" s="216" t="s">
        <v>35</v>
      </c>
      <c r="O164" s="217">
        <v>0.79500000000000004</v>
      </c>
      <c r="P164" s="217">
        <f>O164*H164</f>
        <v>0.79500000000000004</v>
      </c>
      <c r="Q164" s="217">
        <v>0</v>
      </c>
      <c r="R164" s="217">
        <f>Q164*H164</f>
        <v>0</v>
      </c>
      <c r="S164" s="217">
        <v>0</v>
      </c>
      <c r="T164" s="218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219" t="s">
        <v>127</v>
      </c>
      <c r="AT164" s="219" t="s">
        <v>123</v>
      </c>
      <c r="AU164" s="219" t="s">
        <v>80</v>
      </c>
      <c r="AY164" s="14" t="s">
        <v>119</v>
      </c>
      <c r="BE164" s="220">
        <f>IF(N164="základní",J164,0)</f>
        <v>2500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14" t="s">
        <v>78</v>
      </c>
      <c r="BK164" s="220">
        <f>ROUND(I164*H164,2)</f>
        <v>2500</v>
      </c>
      <c r="BL164" s="14" t="s">
        <v>127</v>
      </c>
      <c r="BM164" s="219" t="s">
        <v>255</v>
      </c>
    </row>
    <row r="165" s="2" customFormat="1" ht="16.5" customHeight="1">
      <c r="A165" s="29"/>
      <c r="B165" s="30"/>
      <c r="C165" s="221" t="s">
        <v>256</v>
      </c>
      <c r="D165" s="221" t="s">
        <v>117</v>
      </c>
      <c r="E165" s="222" t="s">
        <v>257</v>
      </c>
      <c r="F165" s="223" t="s">
        <v>258</v>
      </c>
      <c r="G165" s="224" t="s">
        <v>137</v>
      </c>
      <c r="H165" s="225">
        <v>1</v>
      </c>
      <c r="I165" s="226">
        <v>25000</v>
      </c>
      <c r="J165" s="226">
        <f>ROUND(I165*H165,2)</f>
        <v>25000</v>
      </c>
      <c r="K165" s="227"/>
      <c r="L165" s="228"/>
      <c r="M165" s="229" t="s">
        <v>1</v>
      </c>
      <c r="N165" s="230" t="s">
        <v>35</v>
      </c>
      <c r="O165" s="217">
        <v>0</v>
      </c>
      <c r="P165" s="217">
        <f>O165*H165</f>
        <v>0</v>
      </c>
      <c r="Q165" s="217">
        <v>0</v>
      </c>
      <c r="R165" s="217">
        <f>Q165*H165</f>
        <v>0</v>
      </c>
      <c r="S165" s="217">
        <v>0</v>
      </c>
      <c r="T165" s="218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219" t="s">
        <v>154</v>
      </c>
      <c r="AT165" s="219" t="s">
        <v>117</v>
      </c>
      <c r="AU165" s="219" t="s">
        <v>80</v>
      </c>
      <c r="AY165" s="14" t="s">
        <v>119</v>
      </c>
      <c r="BE165" s="220">
        <f>IF(N165="základní",J165,0)</f>
        <v>25000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14" t="s">
        <v>78</v>
      </c>
      <c r="BK165" s="220">
        <f>ROUND(I165*H165,2)</f>
        <v>25000</v>
      </c>
      <c r="BL165" s="14" t="s">
        <v>127</v>
      </c>
      <c r="BM165" s="219" t="s">
        <v>259</v>
      </c>
    </row>
    <row r="166" s="2" customFormat="1" ht="16.5" customHeight="1">
      <c r="A166" s="29"/>
      <c r="B166" s="30"/>
      <c r="C166" s="221" t="s">
        <v>8</v>
      </c>
      <c r="D166" s="221" t="s">
        <v>117</v>
      </c>
      <c r="E166" s="222" t="s">
        <v>260</v>
      </c>
      <c r="F166" s="223" t="s">
        <v>261</v>
      </c>
      <c r="G166" s="224" t="s">
        <v>137</v>
      </c>
      <c r="H166" s="225">
        <v>0</v>
      </c>
      <c r="I166" s="226">
        <v>24500</v>
      </c>
      <c r="J166" s="226">
        <f>ROUND(I166*H166,2)</f>
        <v>0</v>
      </c>
      <c r="K166" s="227"/>
      <c r="L166" s="228"/>
      <c r="M166" s="229" t="s">
        <v>1</v>
      </c>
      <c r="N166" s="230" t="s">
        <v>35</v>
      </c>
      <c r="O166" s="217">
        <v>0</v>
      </c>
      <c r="P166" s="217">
        <f>O166*H166</f>
        <v>0</v>
      </c>
      <c r="Q166" s="217">
        <v>0</v>
      </c>
      <c r="R166" s="217">
        <f>Q166*H166</f>
        <v>0</v>
      </c>
      <c r="S166" s="217">
        <v>0</v>
      </c>
      <c r="T166" s="218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219" t="s">
        <v>154</v>
      </c>
      <c r="AT166" s="219" t="s">
        <v>117</v>
      </c>
      <c r="AU166" s="219" t="s">
        <v>80</v>
      </c>
      <c r="AY166" s="14" t="s">
        <v>119</v>
      </c>
      <c r="BE166" s="220">
        <f>IF(N166="základní",J166,0)</f>
        <v>0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14" t="s">
        <v>78</v>
      </c>
      <c r="BK166" s="220">
        <f>ROUND(I166*H166,2)</f>
        <v>0</v>
      </c>
      <c r="BL166" s="14" t="s">
        <v>127</v>
      </c>
      <c r="BM166" s="219" t="s">
        <v>262</v>
      </c>
    </row>
    <row r="167" s="2" customFormat="1" ht="24.15" customHeight="1">
      <c r="A167" s="29"/>
      <c r="B167" s="30"/>
      <c r="C167" s="221" t="s">
        <v>263</v>
      </c>
      <c r="D167" s="221" t="s">
        <v>117</v>
      </c>
      <c r="E167" s="222" t="s">
        <v>264</v>
      </c>
      <c r="F167" s="223" t="s">
        <v>265</v>
      </c>
      <c r="G167" s="224" t="s">
        <v>137</v>
      </c>
      <c r="H167" s="225">
        <v>1</v>
      </c>
      <c r="I167" s="226">
        <v>5000</v>
      </c>
      <c r="J167" s="226">
        <f>ROUND(I167*H167,2)</f>
        <v>5000</v>
      </c>
      <c r="K167" s="227"/>
      <c r="L167" s="228"/>
      <c r="M167" s="229" t="s">
        <v>1</v>
      </c>
      <c r="N167" s="230" t="s">
        <v>35</v>
      </c>
      <c r="O167" s="217">
        <v>0</v>
      </c>
      <c r="P167" s="217">
        <f>O167*H167</f>
        <v>0</v>
      </c>
      <c r="Q167" s="217">
        <v>0</v>
      </c>
      <c r="R167" s="217">
        <f>Q167*H167</f>
        <v>0</v>
      </c>
      <c r="S167" s="217">
        <v>0</v>
      </c>
      <c r="T167" s="218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219" t="s">
        <v>154</v>
      </c>
      <c r="AT167" s="219" t="s">
        <v>117</v>
      </c>
      <c r="AU167" s="219" t="s">
        <v>80</v>
      </c>
      <c r="AY167" s="14" t="s">
        <v>119</v>
      </c>
      <c r="BE167" s="220">
        <f>IF(N167="základní",J167,0)</f>
        <v>5000</v>
      </c>
      <c r="BF167" s="220">
        <f>IF(N167="snížená",J167,0)</f>
        <v>0</v>
      </c>
      <c r="BG167" s="220">
        <f>IF(N167="zákl. přenesená",J167,0)</f>
        <v>0</v>
      </c>
      <c r="BH167" s="220">
        <f>IF(N167="sníž. přenesená",J167,0)</f>
        <v>0</v>
      </c>
      <c r="BI167" s="220">
        <f>IF(N167="nulová",J167,0)</f>
        <v>0</v>
      </c>
      <c r="BJ167" s="14" t="s">
        <v>78</v>
      </c>
      <c r="BK167" s="220">
        <f>ROUND(I167*H167,2)</f>
        <v>5000</v>
      </c>
      <c r="BL167" s="14" t="s">
        <v>127</v>
      </c>
      <c r="BM167" s="219" t="s">
        <v>266</v>
      </c>
    </row>
    <row r="168" s="2" customFormat="1" ht="24.15" customHeight="1">
      <c r="A168" s="29"/>
      <c r="B168" s="30"/>
      <c r="C168" s="221" t="s">
        <v>267</v>
      </c>
      <c r="D168" s="221" t="s">
        <v>117</v>
      </c>
      <c r="E168" s="222" t="s">
        <v>268</v>
      </c>
      <c r="F168" s="223" t="s">
        <v>269</v>
      </c>
      <c r="G168" s="224" t="s">
        <v>137</v>
      </c>
      <c r="H168" s="225">
        <v>1</v>
      </c>
      <c r="I168" s="226">
        <v>10000</v>
      </c>
      <c r="J168" s="226">
        <f>ROUND(I168*H168,2)</f>
        <v>10000</v>
      </c>
      <c r="K168" s="227"/>
      <c r="L168" s="228"/>
      <c r="M168" s="229" t="s">
        <v>1</v>
      </c>
      <c r="N168" s="230" t="s">
        <v>35</v>
      </c>
      <c r="O168" s="217">
        <v>0</v>
      </c>
      <c r="P168" s="217">
        <f>O168*H168</f>
        <v>0</v>
      </c>
      <c r="Q168" s="217">
        <v>0.00081999999999999998</v>
      </c>
      <c r="R168" s="217">
        <f>Q168*H168</f>
        <v>0.00081999999999999998</v>
      </c>
      <c r="S168" s="217">
        <v>0</v>
      </c>
      <c r="T168" s="218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219" t="s">
        <v>132</v>
      </c>
      <c r="AT168" s="219" t="s">
        <v>117</v>
      </c>
      <c r="AU168" s="219" t="s">
        <v>80</v>
      </c>
      <c r="AY168" s="14" t="s">
        <v>119</v>
      </c>
      <c r="BE168" s="220">
        <f>IF(N168="základní",J168,0)</f>
        <v>10000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14" t="s">
        <v>78</v>
      </c>
      <c r="BK168" s="220">
        <f>ROUND(I168*H168,2)</f>
        <v>10000</v>
      </c>
      <c r="BL168" s="14" t="s">
        <v>132</v>
      </c>
      <c r="BM168" s="219" t="s">
        <v>270</v>
      </c>
    </row>
    <row r="169" s="12" customFormat="1" ht="22.8" customHeight="1">
      <c r="A169" s="12"/>
      <c r="B169" s="193"/>
      <c r="C169" s="194"/>
      <c r="D169" s="195" t="s">
        <v>69</v>
      </c>
      <c r="E169" s="206" t="s">
        <v>271</v>
      </c>
      <c r="F169" s="206" t="s">
        <v>272</v>
      </c>
      <c r="G169" s="194"/>
      <c r="H169" s="194"/>
      <c r="I169" s="194"/>
      <c r="J169" s="207">
        <f>BK169</f>
        <v>1010966</v>
      </c>
      <c r="K169" s="194"/>
      <c r="L169" s="198"/>
      <c r="M169" s="199"/>
      <c r="N169" s="200"/>
      <c r="O169" s="200"/>
      <c r="P169" s="201">
        <f>SUM(P170:P185)</f>
        <v>0</v>
      </c>
      <c r="Q169" s="200"/>
      <c r="R169" s="201">
        <f>SUM(R170:R185)</f>
        <v>0</v>
      </c>
      <c r="S169" s="200"/>
      <c r="T169" s="202">
        <f>SUM(T170:T185)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3" t="s">
        <v>195</v>
      </c>
      <c r="AT169" s="204" t="s">
        <v>69</v>
      </c>
      <c r="AU169" s="204" t="s">
        <v>78</v>
      </c>
      <c r="AY169" s="203" t="s">
        <v>119</v>
      </c>
      <c r="BK169" s="205">
        <f>SUM(BK170:BK185)</f>
        <v>1010966</v>
      </c>
    </row>
    <row r="170" s="2" customFormat="1" ht="24.15" customHeight="1">
      <c r="A170" s="29"/>
      <c r="B170" s="30"/>
      <c r="C170" s="208" t="s">
        <v>78</v>
      </c>
      <c r="D170" s="208" t="s">
        <v>123</v>
      </c>
      <c r="E170" s="209" t="s">
        <v>273</v>
      </c>
      <c r="F170" s="210" t="s">
        <v>274</v>
      </c>
      <c r="G170" s="211" t="s">
        <v>150</v>
      </c>
      <c r="H170" s="212">
        <v>76</v>
      </c>
      <c r="I170" s="213">
        <v>590</v>
      </c>
      <c r="J170" s="213">
        <f>ROUND(I170*H170,2)</f>
        <v>44840</v>
      </c>
      <c r="K170" s="214"/>
      <c r="L170" s="35"/>
      <c r="M170" s="215" t="s">
        <v>1</v>
      </c>
      <c r="N170" s="216" t="s">
        <v>35</v>
      </c>
      <c r="O170" s="217">
        <v>0</v>
      </c>
      <c r="P170" s="217">
        <f>O170*H170</f>
        <v>0</v>
      </c>
      <c r="Q170" s="217">
        <v>0</v>
      </c>
      <c r="R170" s="217">
        <f>Q170*H170</f>
        <v>0</v>
      </c>
      <c r="S170" s="217">
        <v>0</v>
      </c>
      <c r="T170" s="218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219" t="s">
        <v>205</v>
      </c>
      <c r="AT170" s="219" t="s">
        <v>123</v>
      </c>
      <c r="AU170" s="219" t="s">
        <v>80</v>
      </c>
      <c r="AY170" s="14" t="s">
        <v>119</v>
      </c>
      <c r="BE170" s="220">
        <f>IF(N170="základní",J170,0)</f>
        <v>44840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14" t="s">
        <v>78</v>
      </c>
      <c r="BK170" s="220">
        <f>ROUND(I170*H170,2)</f>
        <v>44840</v>
      </c>
      <c r="BL170" s="14" t="s">
        <v>205</v>
      </c>
      <c r="BM170" s="219" t="s">
        <v>275</v>
      </c>
    </row>
    <row r="171" s="2" customFormat="1" ht="21.75" customHeight="1">
      <c r="A171" s="29"/>
      <c r="B171" s="30"/>
      <c r="C171" s="221" t="s">
        <v>80</v>
      </c>
      <c r="D171" s="221" t="s">
        <v>117</v>
      </c>
      <c r="E171" s="222" t="s">
        <v>276</v>
      </c>
      <c r="F171" s="223" t="s">
        <v>277</v>
      </c>
      <c r="G171" s="224" t="s">
        <v>150</v>
      </c>
      <c r="H171" s="225">
        <v>76</v>
      </c>
      <c r="I171" s="226">
        <v>4600</v>
      </c>
      <c r="J171" s="226">
        <f>ROUND(I171*H171,2)</f>
        <v>349600</v>
      </c>
      <c r="K171" s="227"/>
      <c r="L171" s="228"/>
      <c r="M171" s="229" t="s">
        <v>1</v>
      </c>
      <c r="N171" s="230" t="s">
        <v>35</v>
      </c>
      <c r="O171" s="217">
        <v>0</v>
      </c>
      <c r="P171" s="217">
        <f>O171*H171</f>
        <v>0</v>
      </c>
      <c r="Q171" s="217">
        <v>0</v>
      </c>
      <c r="R171" s="217">
        <f>Q171*H171</f>
        <v>0</v>
      </c>
      <c r="S171" s="217">
        <v>0</v>
      </c>
      <c r="T171" s="218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219" t="s">
        <v>205</v>
      </c>
      <c r="AT171" s="219" t="s">
        <v>117</v>
      </c>
      <c r="AU171" s="219" t="s">
        <v>80</v>
      </c>
      <c r="AY171" s="14" t="s">
        <v>119</v>
      </c>
      <c r="BE171" s="220">
        <f>IF(N171="základní",J171,0)</f>
        <v>349600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14" t="s">
        <v>78</v>
      </c>
      <c r="BK171" s="220">
        <f>ROUND(I171*H171,2)</f>
        <v>349600</v>
      </c>
      <c r="BL171" s="14" t="s">
        <v>205</v>
      </c>
      <c r="BM171" s="219" t="s">
        <v>278</v>
      </c>
    </row>
    <row r="172" s="2" customFormat="1" ht="24.15" customHeight="1">
      <c r="A172" s="29"/>
      <c r="B172" s="30"/>
      <c r="C172" s="208" t="s">
        <v>158</v>
      </c>
      <c r="D172" s="208" t="s">
        <v>123</v>
      </c>
      <c r="E172" s="209" t="s">
        <v>279</v>
      </c>
      <c r="F172" s="210" t="s">
        <v>280</v>
      </c>
      <c r="G172" s="211" t="s">
        <v>150</v>
      </c>
      <c r="H172" s="212">
        <v>76</v>
      </c>
      <c r="I172" s="213">
        <v>650</v>
      </c>
      <c r="J172" s="213">
        <f>ROUND(I172*H172,2)</f>
        <v>49400</v>
      </c>
      <c r="K172" s="214"/>
      <c r="L172" s="35"/>
      <c r="M172" s="215" t="s">
        <v>1</v>
      </c>
      <c r="N172" s="216" t="s">
        <v>35</v>
      </c>
      <c r="O172" s="217">
        <v>0</v>
      </c>
      <c r="P172" s="217">
        <f>O172*H172</f>
        <v>0</v>
      </c>
      <c r="Q172" s="217">
        <v>0</v>
      </c>
      <c r="R172" s="217">
        <f>Q172*H172</f>
        <v>0</v>
      </c>
      <c r="S172" s="217">
        <v>0</v>
      </c>
      <c r="T172" s="218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219" t="s">
        <v>205</v>
      </c>
      <c r="AT172" s="219" t="s">
        <v>123</v>
      </c>
      <c r="AU172" s="219" t="s">
        <v>80</v>
      </c>
      <c r="AY172" s="14" t="s">
        <v>119</v>
      </c>
      <c r="BE172" s="220">
        <f>IF(N172="základní",J172,0)</f>
        <v>49400</v>
      </c>
      <c r="BF172" s="220">
        <f>IF(N172="snížená",J172,0)</f>
        <v>0</v>
      </c>
      <c r="BG172" s="220">
        <f>IF(N172="zákl. přenesená",J172,0)</f>
        <v>0</v>
      </c>
      <c r="BH172" s="220">
        <f>IF(N172="sníž. přenesená",J172,0)</f>
        <v>0</v>
      </c>
      <c r="BI172" s="220">
        <f>IF(N172="nulová",J172,0)</f>
        <v>0</v>
      </c>
      <c r="BJ172" s="14" t="s">
        <v>78</v>
      </c>
      <c r="BK172" s="220">
        <f>ROUND(I172*H172,2)</f>
        <v>49400</v>
      </c>
      <c r="BL172" s="14" t="s">
        <v>205</v>
      </c>
      <c r="BM172" s="219" t="s">
        <v>281</v>
      </c>
    </row>
    <row r="173" s="2" customFormat="1" ht="37.8" customHeight="1">
      <c r="A173" s="29"/>
      <c r="B173" s="30"/>
      <c r="C173" s="221" t="s">
        <v>195</v>
      </c>
      <c r="D173" s="221" t="s">
        <v>117</v>
      </c>
      <c r="E173" s="222" t="s">
        <v>282</v>
      </c>
      <c r="F173" s="223" t="s">
        <v>283</v>
      </c>
      <c r="G173" s="224" t="s">
        <v>150</v>
      </c>
      <c r="H173" s="225">
        <v>76</v>
      </c>
      <c r="I173" s="226">
        <v>1200</v>
      </c>
      <c r="J173" s="226">
        <f>ROUND(I173*H173,2)</f>
        <v>91200</v>
      </c>
      <c r="K173" s="227"/>
      <c r="L173" s="228"/>
      <c r="M173" s="229" t="s">
        <v>1</v>
      </c>
      <c r="N173" s="230" t="s">
        <v>35</v>
      </c>
      <c r="O173" s="217">
        <v>0</v>
      </c>
      <c r="P173" s="217">
        <f>O173*H173</f>
        <v>0</v>
      </c>
      <c r="Q173" s="217">
        <v>0</v>
      </c>
      <c r="R173" s="217">
        <f>Q173*H173</f>
        <v>0</v>
      </c>
      <c r="S173" s="217">
        <v>0</v>
      </c>
      <c r="T173" s="218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219" t="s">
        <v>205</v>
      </c>
      <c r="AT173" s="219" t="s">
        <v>117</v>
      </c>
      <c r="AU173" s="219" t="s">
        <v>80</v>
      </c>
      <c r="AY173" s="14" t="s">
        <v>119</v>
      </c>
      <c r="BE173" s="220">
        <f>IF(N173="základní",J173,0)</f>
        <v>91200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14" t="s">
        <v>78</v>
      </c>
      <c r="BK173" s="220">
        <f>ROUND(I173*H173,2)</f>
        <v>91200</v>
      </c>
      <c r="BL173" s="14" t="s">
        <v>205</v>
      </c>
      <c r="BM173" s="219" t="s">
        <v>284</v>
      </c>
    </row>
    <row r="174" s="2" customFormat="1" ht="24.15" customHeight="1">
      <c r="A174" s="29"/>
      <c r="B174" s="30"/>
      <c r="C174" s="208" t="s">
        <v>352</v>
      </c>
      <c r="D174" s="208" t="s">
        <v>123</v>
      </c>
      <c r="E174" s="209" t="s">
        <v>353</v>
      </c>
      <c r="F174" s="210" t="s">
        <v>354</v>
      </c>
      <c r="G174" s="211" t="s">
        <v>150</v>
      </c>
      <c r="H174" s="212">
        <v>0</v>
      </c>
      <c r="I174" s="213">
        <v>350</v>
      </c>
      <c r="J174" s="213">
        <f>ROUND(I174*H174,2)</f>
        <v>0</v>
      </c>
      <c r="K174" s="214"/>
      <c r="L174" s="35"/>
      <c r="M174" s="215" t="s">
        <v>1</v>
      </c>
      <c r="N174" s="216" t="s">
        <v>35</v>
      </c>
      <c r="O174" s="217">
        <v>0</v>
      </c>
      <c r="P174" s="217">
        <f>O174*H174</f>
        <v>0</v>
      </c>
      <c r="Q174" s="217">
        <v>0</v>
      </c>
      <c r="R174" s="217">
        <f>Q174*H174</f>
        <v>0</v>
      </c>
      <c r="S174" s="217">
        <v>0</v>
      </c>
      <c r="T174" s="218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219" t="s">
        <v>205</v>
      </c>
      <c r="AT174" s="219" t="s">
        <v>123</v>
      </c>
      <c r="AU174" s="219" t="s">
        <v>80</v>
      </c>
      <c r="AY174" s="14" t="s">
        <v>119</v>
      </c>
      <c r="BE174" s="220">
        <f>IF(N174="základní",J174,0)</f>
        <v>0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14" t="s">
        <v>78</v>
      </c>
      <c r="BK174" s="220">
        <f>ROUND(I174*H174,2)</f>
        <v>0</v>
      </c>
      <c r="BL174" s="14" t="s">
        <v>205</v>
      </c>
      <c r="BM174" s="219" t="s">
        <v>355</v>
      </c>
    </row>
    <row r="175" s="2" customFormat="1" ht="16.5" customHeight="1">
      <c r="A175" s="29"/>
      <c r="B175" s="30"/>
      <c r="C175" s="221" t="s">
        <v>356</v>
      </c>
      <c r="D175" s="221" t="s">
        <v>117</v>
      </c>
      <c r="E175" s="222" t="s">
        <v>357</v>
      </c>
      <c r="F175" s="223" t="s">
        <v>358</v>
      </c>
      <c r="G175" s="224" t="s">
        <v>150</v>
      </c>
      <c r="H175" s="225">
        <v>0</v>
      </c>
      <c r="I175" s="226">
        <v>1100</v>
      </c>
      <c r="J175" s="226">
        <f>ROUND(I175*H175,2)</f>
        <v>0</v>
      </c>
      <c r="K175" s="227"/>
      <c r="L175" s="228"/>
      <c r="M175" s="229" t="s">
        <v>1</v>
      </c>
      <c r="N175" s="230" t="s">
        <v>35</v>
      </c>
      <c r="O175" s="217">
        <v>0</v>
      </c>
      <c r="P175" s="217">
        <f>O175*H175</f>
        <v>0</v>
      </c>
      <c r="Q175" s="217">
        <v>0</v>
      </c>
      <c r="R175" s="217">
        <f>Q175*H175</f>
        <v>0</v>
      </c>
      <c r="S175" s="217">
        <v>0</v>
      </c>
      <c r="T175" s="218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219" t="s">
        <v>205</v>
      </c>
      <c r="AT175" s="219" t="s">
        <v>117</v>
      </c>
      <c r="AU175" s="219" t="s">
        <v>80</v>
      </c>
      <c r="AY175" s="14" t="s">
        <v>119</v>
      </c>
      <c r="BE175" s="220">
        <f>IF(N175="základní",J175,0)</f>
        <v>0</v>
      </c>
      <c r="BF175" s="220">
        <f>IF(N175="snížená",J175,0)</f>
        <v>0</v>
      </c>
      <c r="BG175" s="220">
        <f>IF(N175="zákl. přenesená",J175,0)</f>
        <v>0</v>
      </c>
      <c r="BH175" s="220">
        <f>IF(N175="sníž. přenesená",J175,0)</f>
        <v>0</v>
      </c>
      <c r="BI175" s="220">
        <f>IF(N175="nulová",J175,0)</f>
        <v>0</v>
      </c>
      <c r="BJ175" s="14" t="s">
        <v>78</v>
      </c>
      <c r="BK175" s="220">
        <f>ROUND(I175*H175,2)</f>
        <v>0</v>
      </c>
      <c r="BL175" s="14" t="s">
        <v>205</v>
      </c>
      <c r="BM175" s="219" t="s">
        <v>359</v>
      </c>
    </row>
    <row r="176" s="2" customFormat="1" ht="24.15" customHeight="1">
      <c r="A176" s="29"/>
      <c r="B176" s="30"/>
      <c r="C176" s="208" t="s">
        <v>285</v>
      </c>
      <c r="D176" s="208" t="s">
        <v>123</v>
      </c>
      <c r="E176" s="209" t="s">
        <v>286</v>
      </c>
      <c r="F176" s="210" t="s">
        <v>287</v>
      </c>
      <c r="G176" s="211" t="s">
        <v>150</v>
      </c>
      <c r="H176" s="212">
        <v>2</v>
      </c>
      <c r="I176" s="213">
        <v>2500</v>
      </c>
      <c r="J176" s="213">
        <f>ROUND(I176*H176,2)</f>
        <v>5000</v>
      </c>
      <c r="K176" s="214"/>
      <c r="L176" s="35"/>
      <c r="M176" s="215" t="s">
        <v>1</v>
      </c>
      <c r="N176" s="216" t="s">
        <v>35</v>
      </c>
      <c r="O176" s="217">
        <v>0</v>
      </c>
      <c r="P176" s="217">
        <f>O176*H176</f>
        <v>0</v>
      </c>
      <c r="Q176" s="217">
        <v>0</v>
      </c>
      <c r="R176" s="217">
        <f>Q176*H176</f>
        <v>0</v>
      </c>
      <c r="S176" s="217">
        <v>0</v>
      </c>
      <c r="T176" s="218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219" t="s">
        <v>205</v>
      </c>
      <c r="AT176" s="219" t="s">
        <v>123</v>
      </c>
      <c r="AU176" s="219" t="s">
        <v>80</v>
      </c>
      <c r="AY176" s="14" t="s">
        <v>119</v>
      </c>
      <c r="BE176" s="220">
        <f>IF(N176="základní",J176,0)</f>
        <v>5000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14" t="s">
        <v>78</v>
      </c>
      <c r="BK176" s="220">
        <f>ROUND(I176*H176,2)</f>
        <v>5000</v>
      </c>
      <c r="BL176" s="14" t="s">
        <v>205</v>
      </c>
      <c r="BM176" s="219" t="s">
        <v>288</v>
      </c>
    </row>
    <row r="177" s="2" customFormat="1" ht="37.8" customHeight="1">
      <c r="A177" s="29"/>
      <c r="B177" s="30"/>
      <c r="C177" s="221" t="s">
        <v>289</v>
      </c>
      <c r="D177" s="221" t="s">
        <v>117</v>
      </c>
      <c r="E177" s="222" t="s">
        <v>290</v>
      </c>
      <c r="F177" s="223" t="s">
        <v>360</v>
      </c>
      <c r="G177" s="224" t="s">
        <v>150</v>
      </c>
      <c r="H177" s="225">
        <v>2</v>
      </c>
      <c r="I177" s="226">
        <v>114700</v>
      </c>
      <c r="J177" s="226">
        <f>ROUND(I177*H177,2)</f>
        <v>229400</v>
      </c>
      <c r="K177" s="227"/>
      <c r="L177" s="228"/>
      <c r="M177" s="229" t="s">
        <v>1</v>
      </c>
      <c r="N177" s="230" t="s">
        <v>35</v>
      </c>
      <c r="O177" s="217">
        <v>0</v>
      </c>
      <c r="P177" s="217">
        <f>O177*H177</f>
        <v>0</v>
      </c>
      <c r="Q177" s="217">
        <v>0</v>
      </c>
      <c r="R177" s="217">
        <f>Q177*H177</f>
        <v>0</v>
      </c>
      <c r="S177" s="217">
        <v>0</v>
      </c>
      <c r="T177" s="218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219" t="s">
        <v>205</v>
      </c>
      <c r="AT177" s="219" t="s">
        <v>117</v>
      </c>
      <c r="AU177" s="219" t="s">
        <v>80</v>
      </c>
      <c r="AY177" s="14" t="s">
        <v>119</v>
      </c>
      <c r="BE177" s="220">
        <f>IF(N177="základní",J177,0)</f>
        <v>229400</v>
      </c>
      <c r="BF177" s="220">
        <f>IF(N177="snížená",J177,0)</f>
        <v>0</v>
      </c>
      <c r="BG177" s="220">
        <f>IF(N177="zákl. přenesená",J177,0)</f>
        <v>0</v>
      </c>
      <c r="BH177" s="220">
        <f>IF(N177="sníž. přenesená",J177,0)</f>
        <v>0</v>
      </c>
      <c r="BI177" s="220">
        <f>IF(N177="nulová",J177,0)</f>
        <v>0</v>
      </c>
      <c r="BJ177" s="14" t="s">
        <v>78</v>
      </c>
      <c r="BK177" s="220">
        <f>ROUND(I177*H177,2)</f>
        <v>229400</v>
      </c>
      <c r="BL177" s="14" t="s">
        <v>205</v>
      </c>
      <c r="BM177" s="219" t="s">
        <v>292</v>
      </c>
    </row>
    <row r="178" s="2" customFormat="1" ht="16.5" customHeight="1">
      <c r="A178" s="29"/>
      <c r="B178" s="30"/>
      <c r="C178" s="208" t="s">
        <v>361</v>
      </c>
      <c r="D178" s="208" t="s">
        <v>123</v>
      </c>
      <c r="E178" s="209" t="s">
        <v>362</v>
      </c>
      <c r="F178" s="210" t="s">
        <v>363</v>
      </c>
      <c r="G178" s="211" t="s">
        <v>150</v>
      </c>
      <c r="H178" s="212">
        <v>1</v>
      </c>
      <c r="I178" s="213">
        <v>5000</v>
      </c>
      <c r="J178" s="213">
        <f>ROUND(I178*H178,2)</f>
        <v>5000</v>
      </c>
      <c r="K178" s="214"/>
      <c r="L178" s="35"/>
      <c r="M178" s="215" t="s">
        <v>1</v>
      </c>
      <c r="N178" s="216" t="s">
        <v>35</v>
      </c>
      <c r="O178" s="217">
        <v>0</v>
      </c>
      <c r="P178" s="217">
        <f>O178*H178</f>
        <v>0</v>
      </c>
      <c r="Q178" s="217">
        <v>0</v>
      </c>
      <c r="R178" s="217">
        <f>Q178*H178</f>
        <v>0</v>
      </c>
      <c r="S178" s="217">
        <v>0</v>
      </c>
      <c r="T178" s="218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219" t="s">
        <v>205</v>
      </c>
      <c r="AT178" s="219" t="s">
        <v>123</v>
      </c>
      <c r="AU178" s="219" t="s">
        <v>80</v>
      </c>
      <c r="AY178" s="14" t="s">
        <v>119</v>
      </c>
      <c r="BE178" s="220">
        <f>IF(N178="základní",J178,0)</f>
        <v>5000</v>
      </c>
      <c r="BF178" s="220">
        <f>IF(N178="snížená",J178,0)</f>
        <v>0</v>
      </c>
      <c r="BG178" s="220">
        <f>IF(N178="zákl. přenesená",J178,0)</f>
        <v>0</v>
      </c>
      <c r="BH178" s="220">
        <f>IF(N178="sníž. přenesená",J178,0)</f>
        <v>0</v>
      </c>
      <c r="BI178" s="220">
        <f>IF(N178="nulová",J178,0)</f>
        <v>0</v>
      </c>
      <c r="BJ178" s="14" t="s">
        <v>78</v>
      </c>
      <c r="BK178" s="220">
        <f>ROUND(I178*H178,2)</f>
        <v>5000</v>
      </c>
      <c r="BL178" s="14" t="s">
        <v>205</v>
      </c>
      <c r="BM178" s="219" t="s">
        <v>364</v>
      </c>
    </row>
    <row r="179" s="2" customFormat="1" ht="16.5" customHeight="1">
      <c r="A179" s="29"/>
      <c r="B179" s="30"/>
      <c r="C179" s="221" t="s">
        <v>365</v>
      </c>
      <c r="D179" s="221" t="s">
        <v>117</v>
      </c>
      <c r="E179" s="222" t="s">
        <v>366</v>
      </c>
      <c r="F179" s="223" t="s">
        <v>367</v>
      </c>
      <c r="G179" s="224" t="s">
        <v>150</v>
      </c>
      <c r="H179" s="225">
        <v>1</v>
      </c>
      <c r="I179" s="226">
        <v>9830</v>
      </c>
      <c r="J179" s="226">
        <f>ROUND(I179*H179,2)</f>
        <v>9830</v>
      </c>
      <c r="K179" s="227"/>
      <c r="L179" s="228"/>
      <c r="M179" s="229" t="s">
        <v>1</v>
      </c>
      <c r="N179" s="230" t="s">
        <v>35</v>
      </c>
      <c r="O179" s="217">
        <v>0</v>
      </c>
      <c r="P179" s="217">
        <f>O179*H179</f>
        <v>0</v>
      </c>
      <c r="Q179" s="217">
        <v>0</v>
      </c>
      <c r="R179" s="217">
        <f>Q179*H179</f>
        <v>0</v>
      </c>
      <c r="S179" s="217">
        <v>0</v>
      </c>
      <c r="T179" s="218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219" t="s">
        <v>205</v>
      </c>
      <c r="AT179" s="219" t="s">
        <v>117</v>
      </c>
      <c r="AU179" s="219" t="s">
        <v>80</v>
      </c>
      <c r="AY179" s="14" t="s">
        <v>119</v>
      </c>
      <c r="BE179" s="220">
        <f>IF(N179="základní",J179,0)</f>
        <v>9830</v>
      </c>
      <c r="BF179" s="220">
        <f>IF(N179="snížená",J179,0)</f>
        <v>0</v>
      </c>
      <c r="BG179" s="220">
        <f>IF(N179="zákl. přenesená",J179,0)</f>
        <v>0</v>
      </c>
      <c r="BH179" s="220">
        <f>IF(N179="sníž. přenesená",J179,0)</f>
        <v>0</v>
      </c>
      <c r="BI179" s="220">
        <f>IF(N179="nulová",J179,0)</f>
        <v>0</v>
      </c>
      <c r="BJ179" s="14" t="s">
        <v>78</v>
      </c>
      <c r="BK179" s="220">
        <f>ROUND(I179*H179,2)</f>
        <v>9830</v>
      </c>
      <c r="BL179" s="14" t="s">
        <v>205</v>
      </c>
      <c r="BM179" s="219" t="s">
        <v>368</v>
      </c>
    </row>
    <row r="180" s="2" customFormat="1" ht="16.5" customHeight="1">
      <c r="A180" s="29"/>
      <c r="B180" s="30"/>
      <c r="C180" s="208" t="s">
        <v>293</v>
      </c>
      <c r="D180" s="208" t="s">
        <v>123</v>
      </c>
      <c r="E180" s="209" t="s">
        <v>294</v>
      </c>
      <c r="F180" s="210" t="s">
        <v>295</v>
      </c>
      <c r="G180" s="211" t="s">
        <v>150</v>
      </c>
      <c r="H180" s="212">
        <v>76</v>
      </c>
      <c r="I180" s="213">
        <v>46</v>
      </c>
      <c r="J180" s="213">
        <f>ROUND(I180*H180,2)</f>
        <v>3496</v>
      </c>
      <c r="K180" s="214"/>
      <c r="L180" s="35"/>
      <c r="M180" s="215" t="s">
        <v>1</v>
      </c>
      <c r="N180" s="216" t="s">
        <v>35</v>
      </c>
      <c r="O180" s="217">
        <v>0</v>
      </c>
      <c r="P180" s="217">
        <f>O180*H180</f>
        <v>0</v>
      </c>
      <c r="Q180" s="217">
        <v>0</v>
      </c>
      <c r="R180" s="217">
        <f>Q180*H180</f>
        <v>0</v>
      </c>
      <c r="S180" s="217">
        <v>0</v>
      </c>
      <c r="T180" s="218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219" t="s">
        <v>205</v>
      </c>
      <c r="AT180" s="219" t="s">
        <v>123</v>
      </c>
      <c r="AU180" s="219" t="s">
        <v>80</v>
      </c>
      <c r="AY180" s="14" t="s">
        <v>119</v>
      </c>
      <c r="BE180" s="220">
        <f>IF(N180="základní",J180,0)</f>
        <v>3496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14" t="s">
        <v>78</v>
      </c>
      <c r="BK180" s="220">
        <f>ROUND(I180*H180,2)</f>
        <v>3496</v>
      </c>
      <c r="BL180" s="14" t="s">
        <v>205</v>
      </c>
      <c r="BM180" s="219" t="s">
        <v>296</v>
      </c>
    </row>
    <row r="181" s="2" customFormat="1" ht="16.5" customHeight="1">
      <c r="A181" s="29"/>
      <c r="B181" s="30"/>
      <c r="C181" s="221" t="s">
        <v>297</v>
      </c>
      <c r="D181" s="221" t="s">
        <v>117</v>
      </c>
      <c r="E181" s="222" t="s">
        <v>298</v>
      </c>
      <c r="F181" s="223" t="s">
        <v>299</v>
      </c>
      <c r="G181" s="224" t="s">
        <v>150</v>
      </c>
      <c r="H181" s="225">
        <v>76</v>
      </c>
      <c r="I181" s="226">
        <v>1450</v>
      </c>
      <c r="J181" s="226">
        <f>ROUND(I181*H181,2)</f>
        <v>110200</v>
      </c>
      <c r="K181" s="227"/>
      <c r="L181" s="228"/>
      <c r="M181" s="229" t="s">
        <v>1</v>
      </c>
      <c r="N181" s="230" t="s">
        <v>35</v>
      </c>
      <c r="O181" s="217">
        <v>0</v>
      </c>
      <c r="P181" s="217">
        <f>O181*H181</f>
        <v>0</v>
      </c>
      <c r="Q181" s="217">
        <v>0</v>
      </c>
      <c r="R181" s="217">
        <f>Q181*H181</f>
        <v>0</v>
      </c>
      <c r="S181" s="217">
        <v>0</v>
      </c>
      <c r="T181" s="218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219" t="s">
        <v>205</v>
      </c>
      <c r="AT181" s="219" t="s">
        <v>117</v>
      </c>
      <c r="AU181" s="219" t="s">
        <v>80</v>
      </c>
      <c r="AY181" s="14" t="s">
        <v>119</v>
      </c>
      <c r="BE181" s="220">
        <f>IF(N181="základní",J181,0)</f>
        <v>110200</v>
      </c>
      <c r="BF181" s="220">
        <f>IF(N181="snížená",J181,0)</f>
        <v>0</v>
      </c>
      <c r="BG181" s="220">
        <f>IF(N181="zákl. přenesená",J181,0)</f>
        <v>0</v>
      </c>
      <c r="BH181" s="220">
        <f>IF(N181="sníž. přenesená",J181,0)</f>
        <v>0</v>
      </c>
      <c r="BI181" s="220">
        <f>IF(N181="nulová",J181,0)</f>
        <v>0</v>
      </c>
      <c r="BJ181" s="14" t="s">
        <v>78</v>
      </c>
      <c r="BK181" s="220">
        <f>ROUND(I181*H181,2)</f>
        <v>110200</v>
      </c>
      <c r="BL181" s="14" t="s">
        <v>205</v>
      </c>
      <c r="BM181" s="219" t="s">
        <v>300</v>
      </c>
    </row>
    <row r="182" s="2" customFormat="1" ht="16.5" customHeight="1">
      <c r="A182" s="29"/>
      <c r="B182" s="30"/>
      <c r="C182" s="208" t="s">
        <v>301</v>
      </c>
      <c r="D182" s="208" t="s">
        <v>123</v>
      </c>
      <c r="E182" s="209" t="s">
        <v>302</v>
      </c>
      <c r="F182" s="210" t="s">
        <v>303</v>
      </c>
      <c r="G182" s="211" t="s">
        <v>137</v>
      </c>
      <c r="H182" s="212">
        <v>1</v>
      </c>
      <c r="I182" s="213">
        <v>18000</v>
      </c>
      <c r="J182" s="213">
        <f>ROUND(I182*H182,2)</f>
        <v>18000</v>
      </c>
      <c r="K182" s="214"/>
      <c r="L182" s="35"/>
      <c r="M182" s="215" t="s">
        <v>1</v>
      </c>
      <c r="N182" s="216" t="s">
        <v>35</v>
      </c>
      <c r="O182" s="217">
        <v>0</v>
      </c>
      <c r="P182" s="217">
        <f>O182*H182</f>
        <v>0</v>
      </c>
      <c r="Q182" s="217">
        <v>0</v>
      </c>
      <c r="R182" s="217">
        <f>Q182*H182</f>
        <v>0</v>
      </c>
      <c r="S182" s="217">
        <v>0</v>
      </c>
      <c r="T182" s="218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219" t="s">
        <v>205</v>
      </c>
      <c r="AT182" s="219" t="s">
        <v>123</v>
      </c>
      <c r="AU182" s="219" t="s">
        <v>80</v>
      </c>
      <c r="AY182" s="14" t="s">
        <v>119</v>
      </c>
      <c r="BE182" s="220">
        <f>IF(N182="základní",J182,0)</f>
        <v>18000</v>
      </c>
      <c r="BF182" s="220">
        <f>IF(N182="snížená",J182,0)</f>
        <v>0</v>
      </c>
      <c r="BG182" s="220">
        <f>IF(N182="zákl. přenesená",J182,0)</f>
        <v>0</v>
      </c>
      <c r="BH182" s="220">
        <f>IF(N182="sníž. přenesená",J182,0)</f>
        <v>0</v>
      </c>
      <c r="BI182" s="220">
        <f>IF(N182="nulová",J182,0)</f>
        <v>0</v>
      </c>
      <c r="BJ182" s="14" t="s">
        <v>78</v>
      </c>
      <c r="BK182" s="220">
        <f>ROUND(I182*H182,2)</f>
        <v>18000</v>
      </c>
      <c r="BL182" s="14" t="s">
        <v>205</v>
      </c>
      <c r="BM182" s="219" t="s">
        <v>304</v>
      </c>
    </row>
    <row r="183" s="2" customFormat="1" ht="24.15" customHeight="1">
      <c r="A183" s="29"/>
      <c r="B183" s="30"/>
      <c r="C183" s="221" t="s">
        <v>305</v>
      </c>
      <c r="D183" s="221" t="s">
        <v>117</v>
      </c>
      <c r="E183" s="222" t="s">
        <v>306</v>
      </c>
      <c r="F183" s="223" t="s">
        <v>307</v>
      </c>
      <c r="G183" s="224" t="s">
        <v>137</v>
      </c>
      <c r="H183" s="225">
        <v>1</v>
      </c>
      <c r="I183" s="226">
        <v>20000</v>
      </c>
      <c r="J183" s="226">
        <f>ROUND(I183*H183,2)</f>
        <v>20000</v>
      </c>
      <c r="K183" s="227"/>
      <c r="L183" s="228"/>
      <c r="M183" s="229" t="s">
        <v>1</v>
      </c>
      <c r="N183" s="230" t="s">
        <v>35</v>
      </c>
      <c r="O183" s="217">
        <v>0</v>
      </c>
      <c r="P183" s="217">
        <f>O183*H183</f>
        <v>0</v>
      </c>
      <c r="Q183" s="217">
        <v>0</v>
      </c>
      <c r="R183" s="217">
        <f>Q183*H183</f>
        <v>0</v>
      </c>
      <c r="S183" s="217">
        <v>0</v>
      </c>
      <c r="T183" s="218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219" t="s">
        <v>205</v>
      </c>
      <c r="AT183" s="219" t="s">
        <v>117</v>
      </c>
      <c r="AU183" s="219" t="s">
        <v>80</v>
      </c>
      <c r="AY183" s="14" t="s">
        <v>119</v>
      </c>
      <c r="BE183" s="220">
        <f>IF(N183="základní",J183,0)</f>
        <v>20000</v>
      </c>
      <c r="BF183" s="220">
        <f>IF(N183="snížená",J183,0)</f>
        <v>0</v>
      </c>
      <c r="BG183" s="220">
        <f>IF(N183="zákl. přenesená",J183,0)</f>
        <v>0</v>
      </c>
      <c r="BH183" s="220">
        <f>IF(N183="sníž. přenesená",J183,0)</f>
        <v>0</v>
      </c>
      <c r="BI183" s="220">
        <f>IF(N183="nulová",J183,0)</f>
        <v>0</v>
      </c>
      <c r="BJ183" s="14" t="s">
        <v>78</v>
      </c>
      <c r="BK183" s="220">
        <f>ROUND(I183*H183,2)</f>
        <v>20000</v>
      </c>
      <c r="BL183" s="14" t="s">
        <v>205</v>
      </c>
      <c r="BM183" s="219" t="s">
        <v>308</v>
      </c>
    </row>
    <row r="184" s="2" customFormat="1" ht="16.5" customHeight="1">
      <c r="A184" s="29"/>
      <c r="B184" s="30"/>
      <c r="C184" s="221" t="s">
        <v>309</v>
      </c>
      <c r="D184" s="221" t="s">
        <v>117</v>
      </c>
      <c r="E184" s="222" t="s">
        <v>310</v>
      </c>
      <c r="F184" s="223" t="s">
        <v>311</v>
      </c>
      <c r="G184" s="224" t="s">
        <v>137</v>
      </c>
      <c r="H184" s="225">
        <v>1</v>
      </c>
      <c r="I184" s="226">
        <v>40000</v>
      </c>
      <c r="J184" s="226">
        <f>ROUND(I184*H184,2)</f>
        <v>40000</v>
      </c>
      <c r="K184" s="227"/>
      <c r="L184" s="228"/>
      <c r="M184" s="229" t="s">
        <v>1</v>
      </c>
      <c r="N184" s="230" t="s">
        <v>35</v>
      </c>
      <c r="O184" s="217">
        <v>0</v>
      </c>
      <c r="P184" s="217">
        <f>O184*H184</f>
        <v>0</v>
      </c>
      <c r="Q184" s="217">
        <v>0</v>
      </c>
      <c r="R184" s="217">
        <f>Q184*H184</f>
        <v>0</v>
      </c>
      <c r="S184" s="217">
        <v>0</v>
      </c>
      <c r="T184" s="218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219" t="s">
        <v>205</v>
      </c>
      <c r="AT184" s="219" t="s">
        <v>117</v>
      </c>
      <c r="AU184" s="219" t="s">
        <v>80</v>
      </c>
      <c r="AY184" s="14" t="s">
        <v>119</v>
      </c>
      <c r="BE184" s="220">
        <f>IF(N184="základní",J184,0)</f>
        <v>40000</v>
      </c>
      <c r="BF184" s="220">
        <f>IF(N184="snížená",J184,0)</f>
        <v>0</v>
      </c>
      <c r="BG184" s="220">
        <f>IF(N184="zákl. přenesená",J184,0)</f>
        <v>0</v>
      </c>
      <c r="BH184" s="220">
        <f>IF(N184="sníž. přenesená",J184,0)</f>
        <v>0</v>
      </c>
      <c r="BI184" s="220">
        <f>IF(N184="nulová",J184,0)</f>
        <v>0</v>
      </c>
      <c r="BJ184" s="14" t="s">
        <v>78</v>
      </c>
      <c r="BK184" s="220">
        <f>ROUND(I184*H184,2)</f>
        <v>40000</v>
      </c>
      <c r="BL184" s="14" t="s">
        <v>205</v>
      </c>
      <c r="BM184" s="219" t="s">
        <v>312</v>
      </c>
    </row>
    <row r="185" s="2" customFormat="1" ht="16.5" customHeight="1">
      <c r="A185" s="29"/>
      <c r="B185" s="30"/>
      <c r="C185" s="208" t="s">
        <v>313</v>
      </c>
      <c r="D185" s="208" t="s">
        <v>123</v>
      </c>
      <c r="E185" s="209" t="s">
        <v>314</v>
      </c>
      <c r="F185" s="210" t="s">
        <v>315</v>
      </c>
      <c r="G185" s="211" t="s">
        <v>137</v>
      </c>
      <c r="H185" s="212">
        <v>1</v>
      </c>
      <c r="I185" s="213">
        <v>35000</v>
      </c>
      <c r="J185" s="213">
        <f>ROUND(I185*H185,2)</f>
        <v>35000</v>
      </c>
      <c r="K185" s="214"/>
      <c r="L185" s="35"/>
      <c r="M185" s="215" t="s">
        <v>1</v>
      </c>
      <c r="N185" s="216" t="s">
        <v>35</v>
      </c>
      <c r="O185" s="217">
        <v>0</v>
      </c>
      <c r="P185" s="217">
        <f>O185*H185</f>
        <v>0</v>
      </c>
      <c r="Q185" s="217">
        <v>0</v>
      </c>
      <c r="R185" s="217">
        <f>Q185*H185</f>
        <v>0</v>
      </c>
      <c r="S185" s="217">
        <v>0</v>
      </c>
      <c r="T185" s="218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219" t="s">
        <v>205</v>
      </c>
      <c r="AT185" s="219" t="s">
        <v>123</v>
      </c>
      <c r="AU185" s="219" t="s">
        <v>80</v>
      </c>
      <c r="AY185" s="14" t="s">
        <v>119</v>
      </c>
      <c r="BE185" s="220">
        <f>IF(N185="základní",J185,0)</f>
        <v>35000</v>
      </c>
      <c r="BF185" s="220">
        <f>IF(N185="snížená",J185,0)</f>
        <v>0</v>
      </c>
      <c r="BG185" s="220">
        <f>IF(N185="zákl. přenesená",J185,0)</f>
        <v>0</v>
      </c>
      <c r="BH185" s="220">
        <f>IF(N185="sníž. přenesená",J185,0)</f>
        <v>0</v>
      </c>
      <c r="BI185" s="220">
        <f>IF(N185="nulová",J185,0)</f>
        <v>0</v>
      </c>
      <c r="BJ185" s="14" t="s">
        <v>78</v>
      </c>
      <c r="BK185" s="220">
        <f>ROUND(I185*H185,2)</f>
        <v>35000</v>
      </c>
      <c r="BL185" s="14" t="s">
        <v>205</v>
      </c>
      <c r="BM185" s="219" t="s">
        <v>316</v>
      </c>
    </row>
    <row r="186" s="12" customFormat="1" ht="25.92" customHeight="1">
      <c r="A186" s="12"/>
      <c r="B186" s="193"/>
      <c r="C186" s="194"/>
      <c r="D186" s="195" t="s">
        <v>69</v>
      </c>
      <c r="E186" s="196" t="s">
        <v>317</v>
      </c>
      <c r="F186" s="196" t="s">
        <v>318</v>
      </c>
      <c r="G186" s="194"/>
      <c r="H186" s="194"/>
      <c r="I186" s="194"/>
      <c r="J186" s="197">
        <f>BK186</f>
        <v>62000</v>
      </c>
      <c r="K186" s="194"/>
      <c r="L186" s="198"/>
      <c r="M186" s="199"/>
      <c r="N186" s="200"/>
      <c r="O186" s="200"/>
      <c r="P186" s="201">
        <f>P187+P191</f>
        <v>0</v>
      </c>
      <c r="Q186" s="200"/>
      <c r="R186" s="201">
        <f>R187+R191</f>
        <v>0</v>
      </c>
      <c r="S186" s="200"/>
      <c r="T186" s="202">
        <f>T187+T191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3" t="s">
        <v>285</v>
      </c>
      <c r="AT186" s="204" t="s">
        <v>69</v>
      </c>
      <c r="AU186" s="204" t="s">
        <v>70</v>
      </c>
      <c r="AY186" s="203" t="s">
        <v>119</v>
      </c>
      <c r="BK186" s="205">
        <f>BK187+BK191</f>
        <v>62000</v>
      </c>
    </row>
    <row r="187" s="12" customFormat="1" ht="22.8" customHeight="1">
      <c r="A187" s="12"/>
      <c r="B187" s="193"/>
      <c r="C187" s="194"/>
      <c r="D187" s="195" t="s">
        <v>69</v>
      </c>
      <c r="E187" s="206" t="s">
        <v>319</v>
      </c>
      <c r="F187" s="206" t="s">
        <v>320</v>
      </c>
      <c r="G187" s="194"/>
      <c r="H187" s="194"/>
      <c r="I187" s="194"/>
      <c r="J187" s="207">
        <f>BK187</f>
        <v>32000</v>
      </c>
      <c r="K187" s="194"/>
      <c r="L187" s="198"/>
      <c r="M187" s="199"/>
      <c r="N187" s="200"/>
      <c r="O187" s="200"/>
      <c r="P187" s="201">
        <f>SUM(P188:P190)</f>
        <v>0</v>
      </c>
      <c r="Q187" s="200"/>
      <c r="R187" s="201">
        <f>SUM(R188:R190)</f>
        <v>0</v>
      </c>
      <c r="S187" s="200"/>
      <c r="T187" s="202">
        <f>SUM(T188:T190)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3" t="s">
        <v>285</v>
      </c>
      <c r="AT187" s="204" t="s">
        <v>69</v>
      </c>
      <c r="AU187" s="204" t="s">
        <v>78</v>
      </c>
      <c r="AY187" s="203" t="s">
        <v>119</v>
      </c>
      <c r="BK187" s="205">
        <f>SUM(BK188:BK190)</f>
        <v>32000</v>
      </c>
    </row>
    <row r="188" s="2" customFormat="1" ht="16.5" customHeight="1">
      <c r="A188" s="29"/>
      <c r="B188" s="30"/>
      <c r="C188" s="208" t="s">
        <v>321</v>
      </c>
      <c r="D188" s="208" t="s">
        <v>123</v>
      </c>
      <c r="E188" s="209" t="s">
        <v>322</v>
      </c>
      <c r="F188" s="210" t="s">
        <v>323</v>
      </c>
      <c r="G188" s="211" t="s">
        <v>150</v>
      </c>
      <c r="H188" s="212">
        <v>2</v>
      </c>
      <c r="I188" s="213">
        <v>3500</v>
      </c>
      <c r="J188" s="213">
        <f>ROUND(I188*H188,2)</f>
        <v>7000</v>
      </c>
      <c r="K188" s="214"/>
      <c r="L188" s="35"/>
      <c r="M188" s="215" t="s">
        <v>1</v>
      </c>
      <c r="N188" s="216" t="s">
        <v>35</v>
      </c>
      <c r="O188" s="217">
        <v>0</v>
      </c>
      <c r="P188" s="217">
        <f>O188*H188</f>
        <v>0</v>
      </c>
      <c r="Q188" s="217">
        <v>0</v>
      </c>
      <c r="R188" s="217">
        <f>Q188*H188</f>
        <v>0</v>
      </c>
      <c r="S188" s="217">
        <v>0</v>
      </c>
      <c r="T188" s="218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219" t="s">
        <v>200</v>
      </c>
      <c r="AT188" s="219" t="s">
        <v>123</v>
      </c>
      <c r="AU188" s="219" t="s">
        <v>80</v>
      </c>
      <c r="AY188" s="14" t="s">
        <v>119</v>
      </c>
      <c r="BE188" s="220">
        <f>IF(N188="základní",J188,0)</f>
        <v>7000</v>
      </c>
      <c r="BF188" s="220">
        <f>IF(N188="snížená",J188,0)</f>
        <v>0</v>
      </c>
      <c r="BG188" s="220">
        <f>IF(N188="zákl. přenesená",J188,0)</f>
        <v>0</v>
      </c>
      <c r="BH188" s="220">
        <f>IF(N188="sníž. přenesená",J188,0)</f>
        <v>0</v>
      </c>
      <c r="BI188" s="220">
        <f>IF(N188="nulová",J188,0)</f>
        <v>0</v>
      </c>
      <c r="BJ188" s="14" t="s">
        <v>78</v>
      </c>
      <c r="BK188" s="220">
        <f>ROUND(I188*H188,2)</f>
        <v>7000</v>
      </c>
      <c r="BL188" s="14" t="s">
        <v>200</v>
      </c>
      <c r="BM188" s="219" t="s">
        <v>324</v>
      </c>
    </row>
    <row r="189" s="2" customFormat="1" ht="16.5" customHeight="1">
      <c r="A189" s="29"/>
      <c r="B189" s="30"/>
      <c r="C189" s="208" t="s">
        <v>325</v>
      </c>
      <c r="D189" s="208" t="s">
        <v>123</v>
      </c>
      <c r="E189" s="209" t="s">
        <v>326</v>
      </c>
      <c r="F189" s="210" t="s">
        <v>327</v>
      </c>
      <c r="G189" s="211" t="s">
        <v>150</v>
      </c>
      <c r="H189" s="212">
        <v>1</v>
      </c>
      <c r="I189" s="213">
        <v>15000</v>
      </c>
      <c r="J189" s="213">
        <f>ROUND(I189*H189,2)</f>
        <v>15000</v>
      </c>
      <c r="K189" s="214"/>
      <c r="L189" s="35"/>
      <c r="M189" s="215" t="s">
        <v>1</v>
      </c>
      <c r="N189" s="216" t="s">
        <v>35</v>
      </c>
      <c r="O189" s="217">
        <v>0</v>
      </c>
      <c r="P189" s="217">
        <f>O189*H189</f>
        <v>0</v>
      </c>
      <c r="Q189" s="217">
        <v>0</v>
      </c>
      <c r="R189" s="217">
        <f>Q189*H189</f>
        <v>0</v>
      </c>
      <c r="S189" s="217">
        <v>0</v>
      </c>
      <c r="T189" s="218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219" t="s">
        <v>200</v>
      </c>
      <c r="AT189" s="219" t="s">
        <v>123</v>
      </c>
      <c r="AU189" s="219" t="s">
        <v>80</v>
      </c>
      <c r="AY189" s="14" t="s">
        <v>119</v>
      </c>
      <c r="BE189" s="220">
        <f>IF(N189="základní",J189,0)</f>
        <v>15000</v>
      </c>
      <c r="BF189" s="220">
        <f>IF(N189="snížená",J189,0)</f>
        <v>0</v>
      </c>
      <c r="BG189" s="220">
        <f>IF(N189="zákl. přenesená",J189,0)</f>
        <v>0</v>
      </c>
      <c r="BH189" s="220">
        <f>IF(N189="sníž. přenesená",J189,0)</f>
        <v>0</v>
      </c>
      <c r="BI189" s="220">
        <f>IF(N189="nulová",J189,0)</f>
        <v>0</v>
      </c>
      <c r="BJ189" s="14" t="s">
        <v>78</v>
      </c>
      <c r="BK189" s="220">
        <f>ROUND(I189*H189,2)</f>
        <v>15000</v>
      </c>
      <c r="BL189" s="14" t="s">
        <v>200</v>
      </c>
      <c r="BM189" s="219" t="s">
        <v>328</v>
      </c>
    </row>
    <row r="190" s="2" customFormat="1" ht="16.5" customHeight="1">
      <c r="A190" s="29"/>
      <c r="B190" s="30"/>
      <c r="C190" s="208" t="s">
        <v>329</v>
      </c>
      <c r="D190" s="208" t="s">
        <v>123</v>
      </c>
      <c r="E190" s="209" t="s">
        <v>330</v>
      </c>
      <c r="F190" s="210" t="s">
        <v>331</v>
      </c>
      <c r="G190" s="211" t="s">
        <v>150</v>
      </c>
      <c r="H190" s="212">
        <v>1</v>
      </c>
      <c r="I190" s="213">
        <v>10000</v>
      </c>
      <c r="J190" s="213">
        <f>ROUND(I190*H190,2)</f>
        <v>10000</v>
      </c>
      <c r="K190" s="214"/>
      <c r="L190" s="35"/>
      <c r="M190" s="215" t="s">
        <v>1</v>
      </c>
      <c r="N190" s="216" t="s">
        <v>35</v>
      </c>
      <c r="O190" s="217">
        <v>0</v>
      </c>
      <c r="P190" s="217">
        <f>O190*H190</f>
        <v>0</v>
      </c>
      <c r="Q190" s="217">
        <v>0</v>
      </c>
      <c r="R190" s="217">
        <f>Q190*H190</f>
        <v>0</v>
      </c>
      <c r="S190" s="217">
        <v>0</v>
      </c>
      <c r="T190" s="218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219" t="s">
        <v>200</v>
      </c>
      <c r="AT190" s="219" t="s">
        <v>123</v>
      </c>
      <c r="AU190" s="219" t="s">
        <v>80</v>
      </c>
      <c r="AY190" s="14" t="s">
        <v>119</v>
      </c>
      <c r="BE190" s="220">
        <f>IF(N190="základní",J190,0)</f>
        <v>10000</v>
      </c>
      <c r="BF190" s="220">
        <f>IF(N190="snížená",J190,0)</f>
        <v>0</v>
      </c>
      <c r="BG190" s="220">
        <f>IF(N190="zákl. přenesená",J190,0)</f>
        <v>0</v>
      </c>
      <c r="BH190" s="220">
        <f>IF(N190="sníž. přenesená",J190,0)</f>
        <v>0</v>
      </c>
      <c r="BI190" s="220">
        <f>IF(N190="nulová",J190,0)</f>
        <v>0</v>
      </c>
      <c r="BJ190" s="14" t="s">
        <v>78</v>
      </c>
      <c r="BK190" s="220">
        <f>ROUND(I190*H190,2)</f>
        <v>10000</v>
      </c>
      <c r="BL190" s="14" t="s">
        <v>200</v>
      </c>
      <c r="BM190" s="219" t="s">
        <v>332</v>
      </c>
    </row>
    <row r="191" s="12" customFormat="1" ht="22.8" customHeight="1">
      <c r="A191" s="12"/>
      <c r="B191" s="193"/>
      <c r="C191" s="194"/>
      <c r="D191" s="195" t="s">
        <v>69</v>
      </c>
      <c r="E191" s="206" t="s">
        <v>333</v>
      </c>
      <c r="F191" s="206" t="s">
        <v>334</v>
      </c>
      <c r="G191" s="194"/>
      <c r="H191" s="194"/>
      <c r="I191" s="194"/>
      <c r="J191" s="207">
        <f>BK191</f>
        <v>30000</v>
      </c>
      <c r="K191" s="194"/>
      <c r="L191" s="198"/>
      <c r="M191" s="199"/>
      <c r="N191" s="200"/>
      <c r="O191" s="200"/>
      <c r="P191" s="201">
        <f>SUM(P192:P195)</f>
        <v>0</v>
      </c>
      <c r="Q191" s="200"/>
      <c r="R191" s="201">
        <f>SUM(R192:R195)</f>
        <v>0</v>
      </c>
      <c r="S191" s="200"/>
      <c r="T191" s="202">
        <f>SUM(T192:T195)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03" t="s">
        <v>285</v>
      </c>
      <c r="AT191" s="204" t="s">
        <v>69</v>
      </c>
      <c r="AU191" s="204" t="s">
        <v>78</v>
      </c>
      <c r="AY191" s="203" t="s">
        <v>119</v>
      </c>
      <c r="BK191" s="205">
        <f>SUM(BK192:BK195)</f>
        <v>30000</v>
      </c>
    </row>
    <row r="192" s="2" customFormat="1" ht="16.5" customHeight="1">
      <c r="A192" s="29"/>
      <c r="B192" s="30"/>
      <c r="C192" s="208" t="s">
        <v>335</v>
      </c>
      <c r="D192" s="208" t="s">
        <v>123</v>
      </c>
      <c r="E192" s="209" t="s">
        <v>336</v>
      </c>
      <c r="F192" s="210" t="s">
        <v>337</v>
      </c>
      <c r="G192" s="211" t="s">
        <v>150</v>
      </c>
      <c r="H192" s="212">
        <v>1</v>
      </c>
      <c r="I192" s="213">
        <v>5000</v>
      </c>
      <c r="J192" s="213">
        <f>ROUND(I192*H192,2)</f>
        <v>5000</v>
      </c>
      <c r="K192" s="214"/>
      <c r="L192" s="35"/>
      <c r="M192" s="215" t="s">
        <v>1</v>
      </c>
      <c r="N192" s="216" t="s">
        <v>35</v>
      </c>
      <c r="O192" s="217">
        <v>0</v>
      </c>
      <c r="P192" s="217">
        <f>O192*H192</f>
        <v>0</v>
      </c>
      <c r="Q192" s="217">
        <v>0</v>
      </c>
      <c r="R192" s="217">
        <f>Q192*H192</f>
        <v>0</v>
      </c>
      <c r="S192" s="217">
        <v>0</v>
      </c>
      <c r="T192" s="218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219" t="s">
        <v>200</v>
      </c>
      <c r="AT192" s="219" t="s">
        <v>123</v>
      </c>
      <c r="AU192" s="219" t="s">
        <v>80</v>
      </c>
      <c r="AY192" s="14" t="s">
        <v>119</v>
      </c>
      <c r="BE192" s="220">
        <f>IF(N192="základní",J192,0)</f>
        <v>5000</v>
      </c>
      <c r="BF192" s="220">
        <f>IF(N192="snížená",J192,0)</f>
        <v>0</v>
      </c>
      <c r="BG192" s="220">
        <f>IF(N192="zákl. přenesená",J192,0)</f>
        <v>0</v>
      </c>
      <c r="BH192" s="220">
        <f>IF(N192="sníž. přenesená",J192,0)</f>
        <v>0</v>
      </c>
      <c r="BI192" s="220">
        <f>IF(N192="nulová",J192,0)</f>
        <v>0</v>
      </c>
      <c r="BJ192" s="14" t="s">
        <v>78</v>
      </c>
      <c r="BK192" s="220">
        <f>ROUND(I192*H192,2)</f>
        <v>5000</v>
      </c>
      <c r="BL192" s="14" t="s">
        <v>200</v>
      </c>
      <c r="BM192" s="219" t="s">
        <v>338</v>
      </c>
    </row>
    <row r="193" s="2" customFormat="1" ht="16.5" customHeight="1">
      <c r="A193" s="29"/>
      <c r="B193" s="30"/>
      <c r="C193" s="208" t="s">
        <v>339</v>
      </c>
      <c r="D193" s="208" t="s">
        <v>123</v>
      </c>
      <c r="E193" s="209" t="s">
        <v>340</v>
      </c>
      <c r="F193" s="210" t="s">
        <v>341</v>
      </c>
      <c r="G193" s="211" t="s">
        <v>150</v>
      </c>
      <c r="H193" s="212">
        <v>1</v>
      </c>
      <c r="I193" s="213">
        <v>10000</v>
      </c>
      <c r="J193" s="213">
        <f>ROUND(I193*H193,2)</f>
        <v>10000</v>
      </c>
      <c r="K193" s="214"/>
      <c r="L193" s="35"/>
      <c r="M193" s="215" t="s">
        <v>1</v>
      </c>
      <c r="N193" s="216" t="s">
        <v>35</v>
      </c>
      <c r="O193" s="217">
        <v>0</v>
      </c>
      <c r="P193" s="217">
        <f>O193*H193</f>
        <v>0</v>
      </c>
      <c r="Q193" s="217">
        <v>0</v>
      </c>
      <c r="R193" s="217">
        <f>Q193*H193</f>
        <v>0</v>
      </c>
      <c r="S193" s="217">
        <v>0</v>
      </c>
      <c r="T193" s="218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219" t="s">
        <v>200</v>
      </c>
      <c r="AT193" s="219" t="s">
        <v>123</v>
      </c>
      <c r="AU193" s="219" t="s">
        <v>80</v>
      </c>
      <c r="AY193" s="14" t="s">
        <v>119</v>
      </c>
      <c r="BE193" s="220">
        <f>IF(N193="základní",J193,0)</f>
        <v>10000</v>
      </c>
      <c r="BF193" s="220">
        <f>IF(N193="snížená",J193,0)</f>
        <v>0</v>
      </c>
      <c r="BG193" s="220">
        <f>IF(N193="zákl. přenesená",J193,0)</f>
        <v>0</v>
      </c>
      <c r="BH193" s="220">
        <f>IF(N193="sníž. přenesená",J193,0)</f>
        <v>0</v>
      </c>
      <c r="BI193" s="220">
        <f>IF(N193="nulová",J193,0)</f>
        <v>0</v>
      </c>
      <c r="BJ193" s="14" t="s">
        <v>78</v>
      </c>
      <c r="BK193" s="220">
        <f>ROUND(I193*H193,2)</f>
        <v>10000</v>
      </c>
      <c r="BL193" s="14" t="s">
        <v>200</v>
      </c>
      <c r="BM193" s="219" t="s">
        <v>342</v>
      </c>
    </row>
    <row r="194" s="2" customFormat="1" ht="16.5" customHeight="1">
      <c r="A194" s="29"/>
      <c r="B194" s="30"/>
      <c r="C194" s="208" t="s">
        <v>343</v>
      </c>
      <c r="D194" s="208" t="s">
        <v>123</v>
      </c>
      <c r="E194" s="209" t="s">
        <v>344</v>
      </c>
      <c r="F194" s="210" t="s">
        <v>345</v>
      </c>
      <c r="G194" s="211" t="s">
        <v>150</v>
      </c>
      <c r="H194" s="212">
        <v>1</v>
      </c>
      <c r="I194" s="213">
        <v>8500</v>
      </c>
      <c r="J194" s="213">
        <f>ROUND(I194*H194,2)</f>
        <v>8500</v>
      </c>
      <c r="K194" s="214"/>
      <c r="L194" s="35"/>
      <c r="M194" s="215" t="s">
        <v>1</v>
      </c>
      <c r="N194" s="216" t="s">
        <v>35</v>
      </c>
      <c r="O194" s="217">
        <v>0</v>
      </c>
      <c r="P194" s="217">
        <f>O194*H194</f>
        <v>0</v>
      </c>
      <c r="Q194" s="217">
        <v>0</v>
      </c>
      <c r="R194" s="217">
        <f>Q194*H194</f>
        <v>0</v>
      </c>
      <c r="S194" s="217">
        <v>0</v>
      </c>
      <c r="T194" s="218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219" t="s">
        <v>200</v>
      </c>
      <c r="AT194" s="219" t="s">
        <v>123</v>
      </c>
      <c r="AU194" s="219" t="s">
        <v>80</v>
      </c>
      <c r="AY194" s="14" t="s">
        <v>119</v>
      </c>
      <c r="BE194" s="220">
        <f>IF(N194="základní",J194,0)</f>
        <v>8500</v>
      </c>
      <c r="BF194" s="220">
        <f>IF(N194="snížená",J194,0)</f>
        <v>0</v>
      </c>
      <c r="BG194" s="220">
        <f>IF(N194="zákl. přenesená",J194,0)</f>
        <v>0</v>
      </c>
      <c r="BH194" s="220">
        <f>IF(N194="sníž. přenesená",J194,0)</f>
        <v>0</v>
      </c>
      <c r="BI194" s="220">
        <f>IF(N194="nulová",J194,0)</f>
        <v>0</v>
      </c>
      <c r="BJ194" s="14" t="s">
        <v>78</v>
      </c>
      <c r="BK194" s="220">
        <f>ROUND(I194*H194,2)</f>
        <v>8500</v>
      </c>
      <c r="BL194" s="14" t="s">
        <v>200</v>
      </c>
      <c r="BM194" s="219" t="s">
        <v>346</v>
      </c>
    </row>
    <row r="195" s="2" customFormat="1" ht="16.5" customHeight="1">
      <c r="A195" s="29"/>
      <c r="B195" s="30"/>
      <c r="C195" s="208" t="s">
        <v>347</v>
      </c>
      <c r="D195" s="208" t="s">
        <v>123</v>
      </c>
      <c r="E195" s="209" t="s">
        <v>348</v>
      </c>
      <c r="F195" s="210" t="s">
        <v>349</v>
      </c>
      <c r="G195" s="211" t="s">
        <v>150</v>
      </c>
      <c r="H195" s="212">
        <v>1</v>
      </c>
      <c r="I195" s="213">
        <v>6500</v>
      </c>
      <c r="J195" s="213">
        <f>ROUND(I195*H195,2)</f>
        <v>6500</v>
      </c>
      <c r="K195" s="214"/>
      <c r="L195" s="35"/>
      <c r="M195" s="231" t="s">
        <v>1</v>
      </c>
      <c r="N195" s="232" t="s">
        <v>35</v>
      </c>
      <c r="O195" s="233">
        <v>0</v>
      </c>
      <c r="P195" s="233">
        <f>O195*H195</f>
        <v>0</v>
      </c>
      <c r="Q195" s="233">
        <v>0</v>
      </c>
      <c r="R195" s="233">
        <f>Q195*H195</f>
        <v>0</v>
      </c>
      <c r="S195" s="233">
        <v>0</v>
      </c>
      <c r="T195" s="234">
        <f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219" t="s">
        <v>200</v>
      </c>
      <c r="AT195" s="219" t="s">
        <v>123</v>
      </c>
      <c r="AU195" s="219" t="s">
        <v>80</v>
      </c>
      <c r="AY195" s="14" t="s">
        <v>119</v>
      </c>
      <c r="BE195" s="220">
        <f>IF(N195="základní",J195,0)</f>
        <v>6500</v>
      </c>
      <c r="BF195" s="220">
        <f>IF(N195="snížená",J195,0)</f>
        <v>0</v>
      </c>
      <c r="BG195" s="220">
        <f>IF(N195="zákl. přenesená",J195,0)</f>
        <v>0</v>
      </c>
      <c r="BH195" s="220">
        <f>IF(N195="sníž. přenesená",J195,0)</f>
        <v>0</v>
      </c>
      <c r="BI195" s="220">
        <f>IF(N195="nulová",J195,0)</f>
        <v>0</v>
      </c>
      <c r="BJ195" s="14" t="s">
        <v>78</v>
      </c>
      <c r="BK195" s="220">
        <f>ROUND(I195*H195,2)</f>
        <v>6500</v>
      </c>
      <c r="BL195" s="14" t="s">
        <v>200</v>
      </c>
      <c r="BM195" s="219" t="s">
        <v>350</v>
      </c>
    </row>
    <row r="196" s="2" customFormat="1" ht="6.96" customHeight="1">
      <c r="A196" s="29"/>
      <c r="B196" s="56"/>
      <c r="C196" s="57"/>
      <c r="D196" s="57"/>
      <c r="E196" s="57"/>
      <c r="F196" s="57"/>
      <c r="G196" s="57"/>
      <c r="H196" s="57"/>
      <c r="I196" s="57"/>
      <c r="J196" s="57"/>
      <c r="K196" s="57"/>
      <c r="L196" s="35"/>
      <c r="M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</row>
  </sheetData>
  <sheetProtection sheet="1" autoFilter="0" formatColumns="0" formatRows="0" objects="1" scenarios="1" spinCount="100000" saltValue="OO1O/X3omCKwzCPV8r//lf8Y62osqtk84RN20RXU/TK0q5bwkV48dWpryf8jaApcrkWvvhCkt2m5jiiWpWsSIQ==" hashValue="yN99gmogTSsy0dVkqribuIgjmP15245rAdvi4LYuIRCFN2P4b88fph663PxTg09Xv58ybH6zzv9NExffWNPPcg==" algorithmName="SHA-512" password="CC35"/>
  <autoFilter ref="C127:K195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kros</dc:creator>
  <cp:lastModifiedBy>kros</cp:lastModifiedBy>
  <dcterms:created xsi:type="dcterms:W3CDTF">2023-10-12T16:58:36Z</dcterms:created>
  <dcterms:modified xsi:type="dcterms:W3CDTF">2023-10-12T16:58:39Z</dcterms:modified>
</cp:coreProperties>
</file>